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2120" windowHeight="8505" tabRatio="469" activeTab="0"/>
  </bookViews>
  <sheets>
    <sheet name="SINTEZĂ " sheetId="1" r:id="rId1"/>
    <sheet name="51.02" sheetId="2" r:id="rId2"/>
    <sheet name="60.02" sheetId="3" r:id="rId3"/>
    <sheet name="65.02" sheetId="4" r:id="rId4"/>
    <sheet name="66.02" sheetId="5" r:id="rId5"/>
    <sheet name="67.02" sheetId="6" r:id="rId6"/>
    <sheet name="70.02" sheetId="7" r:id="rId7"/>
    <sheet name="74.02" sheetId="8" r:id="rId8"/>
    <sheet name="81.02" sheetId="9" r:id="rId9"/>
    <sheet name="84.02" sheetId="10" r:id="rId10"/>
  </sheets>
  <externalReferences>
    <externalReference r:id="rId13"/>
  </externalReferences>
  <definedNames>
    <definedName name="_xlnm.Print_Titles" localSheetId="1">'51.02'!$11:$16</definedName>
    <definedName name="_xlnm.Print_Titles" localSheetId="2">'60.02'!$11:$16</definedName>
    <definedName name="_xlnm.Print_Titles" localSheetId="3">'65.02'!$11:$16</definedName>
    <definedName name="_xlnm.Print_Titles" localSheetId="4">'66.02'!$11:$16</definedName>
    <definedName name="_xlnm.Print_Titles" localSheetId="5">'67.02'!$11:$16</definedName>
    <definedName name="_xlnm.Print_Titles" localSheetId="6">'70.02'!$11:$16</definedName>
    <definedName name="_xlnm.Print_Titles" localSheetId="7">'74.02'!$11:$16</definedName>
    <definedName name="_xlnm.Print_Titles" localSheetId="8">'81.02'!$11:$16</definedName>
    <definedName name="_xlnm.Print_Titles" localSheetId="9">'84.02'!$11:$16</definedName>
    <definedName name="_xlnm.Print_Titles" localSheetId="0">'SINTEZĂ '!$11:$14</definedName>
    <definedName name="_xlnm.Print_Area" localSheetId="1">'51.02'!$A$1:$F$473</definedName>
    <definedName name="_xlnm.Print_Area" localSheetId="2">'60.02'!$A$1:$F$130</definedName>
    <definedName name="_xlnm.Print_Area" localSheetId="3">'65.02'!$A$1:$F$324</definedName>
    <definedName name="_xlnm.Print_Area" localSheetId="4">'66.02'!$A$1:$F$188</definedName>
    <definedName name="_xlnm.Print_Area" localSheetId="5">'67.02'!$A$1:$F$294</definedName>
    <definedName name="_xlnm.Print_Area" localSheetId="6">'70.02'!$A$1:$F$327</definedName>
    <definedName name="_xlnm.Print_Area" localSheetId="7">'74.02'!$A$1:$F$862</definedName>
    <definedName name="_xlnm.Print_Area" localSheetId="8">'81.02'!$A$1:$H$203</definedName>
    <definedName name="_xlnm.Print_Area" localSheetId="9">'84.02'!$A$1:$L$749</definedName>
    <definedName name="_xlnm.Print_Area" localSheetId="0">'SINTEZĂ '!$A$1:$J$153</definedName>
  </definedNames>
  <calcPr fullCalcOnLoad="1"/>
</workbook>
</file>

<file path=xl/sharedStrings.xml><?xml version="1.0" encoding="utf-8"?>
<sst xmlns="http://schemas.openxmlformats.org/spreadsheetml/2006/main" count="5822" uniqueCount="453">
  <si>
    <t>TOTAL</t>
  </si>
  <si>
    <t>I/II</t>
  </si>
  <si>
    <t>CHELTUIELI</t>
  </si>
  <si>
    <t>EFECTUATE</t>
  </si>
  <si>
    <t>I</t>
  </si>
  <si>
    <t>II</t>
  </si>
  <si>
    <t xml:space="preserve">     I - Credite de angajament</t>
  </si>
  <si>
    <t xml:space="preserve">    II - Credite bugetare</t>
  </si>
  <si>
    <t>TOTAL GENERAL</t>
  </si>
  <si>
    <t>GRUPA/</t>
  </si>
  <si>
    <t xml:space="preserve">     din care:</t>
  </si>
  <si>
    <t>până la</t>
  </si>
  <si>
    <t xml:space="preserve"> 1. Total surse de finanţare</t>
  </si>
  <si>
    <t>A. Obiective (proiecte) de investiţii în continuare</t>
  </si>
  <si>
    <t xml:space="preserve">B. Obiective (proiecte) de investiţii noi </t>
  </si>
  <si>
    <t xml:space="preserve">C. Alte cheltuieli de investiţii </t>
  </si>
  <si>
    <t xml:space="preserve">a. Achizitii de imobile </t>
  </si>
  <si>
    <t>06 Credite externe</t>
  </si>
  <si>
    <t xml:space="preserve">         ….</t>
  </si>
  <si>
    <t xml:space="preserve">         .…</t>
  </si>
  <si>
    <t>07 Credite interne</t>
  </si>
  <si>
    <t>08 Fonduri externe nerambursabile</t>
  </si>
  <si>
    <t>10 Venituri proprii</t>
  </si>
  <si>
    <t>80 Alte surse</t>
  </si>
  <si>
    <t xml:space="preserve"> 02 Buget local</t>
  </si>
  <si>
    <t>b. dotari independente</t>
  </si>
  <si>
    <t>c. cheltuieli aferente studiilor de fezabilitate si alte studii</t>
  </si>
  <si>
    <t>d. cheltuieli privind consolidarile</t>
  </si>
  <si>
    <t>e. alte cheltuieli asimilate investitiilor</t>
  </si>
  <si>
    <t xml:space="preserve"> 51.02 Transferuri de capital</t>
  </si>
  <si>
    <t xml:space="preserve">56 Proiecte cu finantare din fonduri externe nerambursabile </t>
  </si>
  <si>
    <t>postaderare</t>
  </si>
  <si>
    <t>75 Fond National de Dezvoltare</t>
  </si>
  <si>
    <t xml:space="preserve">PROGRAMUL DE INVESTIŢII PUBLICE </t>
  </si>
  <si>
    <t>Executie</t>
  </si>
  <si>
    <t>preliminata</t>
  </si>
  <si>
    <t>Estimari anii ulteriori</t>
  </si>
  <si>
    <t>71 Active nefinanciare</t>
  </si>
  <si>
    <t xml:space="preserve">       *) Detalierea titlurilor pe articole/alineate se va face</t>
  </si>
  <si>
    <t xml:space="preserve">        potrivit clasificatiei bugetare, după caz.</t>
  </si>
  <si>
    <t>mii  lei  -</t>
  </si>
  <si>
    <t xml:space="preserve">58 Proiecte cu finantare din fonduri externe nerambursabile </t>
  </si>
  <si>
    <t>aferente cadrului financiar 2014-2020</t>
  </si>
  <si>
    <t xml:space="preserve"> 55.01 Transferuri interne</t>
  </si>
  <si>
    <t xml:space="preserve"> 55 .01Transferuri interne</t>
  </si>
  <si>
    <t xml:space="preserve"> ESTIMARI 2022</t>
  </si>
  <si>
    <t>PROPUNERI 2021</t>
  </si>
  <si>
    <t xml:space="preserve"> ESTIMARI 2023</t>
  </si>
  <si>
    <t>ESTIMARI 2024</t>
  </si>
  <si>
    <t>58.30 Mecanismul pentru Interconectarea Europei</t>
  </si>
  <si>
    <t>58.30.02 Finantare externa nerambursabila</t>
  </si>
  <si>
    <t>58.30.03 Cheltuieli neeligibile</t>
  </si>
  <si>
    <t>WIFI4EU</t>
  </si>
  <si>
    <t>Direcții PMB</t>
  </si>
  <si>
    <t>DGL-DI</t>
  </si>
  <si>
    <t>A. Obiective de investitii in continuare</t>
  </si>
  <si>
    <t>71.01.01 Construcții</t>
  </si>
  <si>
    <t>d.Cheltuieli de expertiza, proiectare si de executie privind consolidarile</t>
  </si>
  <si>
    <t>DI</t>
  </si>
  <si>
    <t>Consolidare, reabilitare, extindere şi restaurare faţadă imobil Bd. Regina Elisabeta nr. 29-31, sector 5 - PT+DE+AT+ Consultanţă+Execuţie</t>
  </si>
  <si>
    <t xml:space="preserve"> HCGMB 42/31.03.2015</t>
  </si>
  <si>
    <t>C.Alte cheltuieli de investitii, din care:</t>
  </si>
  <si>
    <t xml:space="preserve">b. Dotari independente </t>
  </si>
  <si>
    <t xml:space="preserve">71.01.02 Maşini, echipamente si mijloace de transport </t>
  </si>
  <si>
    <t>Stații de lucru cu licențe și accesorii</t>
  </si>
  <si>
    <t>Echipamente IT pentru creșterea capacității de procesare a Centrului de date al PMB</t>
  </si>
  <si>
    <t>Echipamente imprimare, scanare, copiere</t>
  </si>
  <si>
    <t>Echipamente IT pentru creșterea capacității de stocare  a Centrului de date al PMB</t>
  </si>
  <si>
    <t>DGL-DA</t>
  </si>
  <si>
    <t>Distribuitor de bonuri cu ecran tactil</t>
  </si>
  <si>
    <t xml:space="preserve">71.01.03 Mobilier, aparatura birotica si alte active corporale </t>
  </si>
  <si>
    <t>e. Alte cheltuieli asimilate investitiilor</t>
  </si>
  <si>
    <t>71.01.30 Alte active fixe</t>
  </si>
  <si>
    <t>CAPITOL 51.02 Autoritati publice si actiuni externe</t>
  </si>
  <si>
    <t>A</t>
  </si>
  <si>
    <t>71.01.01</t>
  </si>
  <si>
    <t>58.03.01</t>
  </si>
  <si>
    <t>PE GRUPE DE INVESTIŢII ŞI SURSE DE FINANŢARE PE ANUL 2021</t>
  </si>
  <si>
    <t>HCGMB Nr.................</t>
  </si>
  <si>
    <t>Anexa nr. 2.46-1</t>
  </si>
  <si>
    <t>mii lei -</t>
  </si>
  <si>
    <t>DENUMIREA PROGRAMELOR</t>
  </si>
  <si>
    <t>Cod</t>
  </si>
  <si>
    <t>Estimări</t>
  </si>
  <si>
    <t>B</t>
  </si>
  <si>
    <t>TOTAL CHELTUIELI</t>
  </si>
  <si>
    <t>I. Credite de angajament</t>
  </si>
  <si>
    <t>II.Credite bugetare</t>
  </si>
  <si>
    <t>finanţate din:</t>
  </si>
  <si>
    <t>-</t>
  </si>
  <si>
    <t>bugetul local</t>
  </si>
  <si>
    <t>credite externe</t>
  </si>
  <si>
    <t xml:space="preserve">credite interne </t>
  </si>
  <si>
    <t>fonduri externe nerambursabile</t>
  </si>
  <si>
    <t>CAPITOL 60.02 Aparare</t>
  </si>
  <si>
    <t>Subcapitol 60.02.02 Aparare nationala</t>
  </si>
  <si>
    <t>Calculatoare PC</t>
  </si>
  <si>
    <t>canti. = 10 buc., PU  =dif.</t>
  </si>
  <si>
    <t>Copiatoare xerox</t>
  </si>
  <si>
    <t>cant =1 buc</t>
  </si>
  <si>
    <t>Imprimanta A3,A4</t>
  </si>
  <si>
    <t>cant.= 5 buc, PU=dif.</t>
  </si>
  <si>
    <t>CMZ</t>
  </si>
  <si>
    <t xml:space="preserve">MUNICIPIUL BUCUREȘTI </t>
  </si>
  <si>
    <t>SUBCAPITOL 74.02.03 Reducerea si controlul poluarii</t>
  </si>
  <si>
    <t>Servicii de actualizare a Planului de acțiune pentru diminuarea nivelului de zgomot în municipiul București, conform prevederilor H.G. nr 321/2005</t>
  </si>
  <si>
    <t>Servicii de mentenanță pentru autolaboratorul pentru analiza calității aerului ambiental</t>
  </si>
  <si>
    <t>Refacerea Hărților strategice de zgomot și reevaluarea/revizuirea Planurilor de acțiune pentru gestionarea zgomotului în municipiul București</t>
  </si>
  <si>
    <t>Suport tehnic și logistic pentru autolaboratorul de monitorizare a calității aerului ambiental</t>
  </si>
  <si>
    <t>Achiziție tomograf pentru analizarea stării de sănătate a arborilor</t>
  </si>
  <si>
    <t>DM</t>
  </si>
  <si>
    <t xml:space="preserve">Consolidare și reamenajare sediu administrativ Centrul Militar Zonal - str. Icoanei nr. 27, sect. 2 - HCGMB nr. 41/2015 - Executie+PT+DE+AT  </t>
  </si>
  <si>
    <t>CAPITOL 65.02 Învățământ</t>
  </si>
  <si>
    <t>Calculatoare portabile pentru membrii CGMB</t>
  </si>
  <si>
    <t>Echipamente pentru prezentări și conferințe</t>
  </si>
  <si>
    <t>Sistem de Management al Documentelor și Fluxurilor de Lucru (HCGMB nr 310/30.05.2019)</t>
  </si>
  <si>
    <t>Sistem informatic integrat pentru componenta gestiunea resurselor umane ale PMB</t>
  </si>
  <si>
    <t>Pachet software call center</t>
  </si>
  <si>
    <t>Aparate digitale de transmitere = Encoder Wireless, cant. = 1 buc.</t>
  </si>
  <si>
    <t>Televizor sală ședințe, cant. = 1 buc.</t>
  </si>
  <si>
    <t>GRUPA/C</t>
  </si>
  <si>
    <t>SURSA 02/08</t>
  </si>
  <si>
    <t>CAPITOL/51.02/51.08</t>
  </si>
  <si>
    <t>CAPITOL/60.02</t>
  </si>
  <si>
    <t>SURSA02</t>
  </si>
  <si>
    <t>c.Cheltuieli pentru elaborarea studiilor de prefezabilitate, fezabilitate si altor studii aferente obiectivelor de investitii</t>
  </si>
  <si>
    <t>din care:</t>
  </si>
  <si>
    <t>Consultanță și SF - Sistem de management al situațiilor de urgență la nivelul Municipiului București</t>
  </si>
  <si>
    <t>Sistem pentru recuperarea informațiilor în caz de dezastre</t>
  </si>
  <si>
    <t>Licențe software</t>
  </si>
  <si>
    <t>A. Obiective de investiții în continuare</t>
  </si>
  <si>
    <t>SUBCAPITOL 65.02.03.01 Învățământ preșcolar</t>
  </si>
  <si>
    <t>B. Obiective de investiții noi</t>
  </si>
  <si>
    <t>SUBCAPITOL 65.02.04.01 Învățământ secundar inferior</t>
  </si>
  <si>
    <t>SUBCAPITOL 65.02.04.02 Învățământ secundar superior</t>
  </si>
  <si>
    <t>Alătură-te mișcării (globale): mobilizarea tinerilor europeni în sprijinul Obiectivelor de Dezvoltare Durabilă</t>
  </si>
  <si>
    <t>DCIT</t>
  </si>
  <si>
    <t>58.15.02 Finanţarea externă nerambursabilă</t>
  </si>
  <si>
    <t>58.15.03 Cheltuieli neeligibile</t>
  </si>
  <si>
    <t>e. Alte cheltuieli asimilate învățământului</t>
  </si>
  <si>
    <t>Construire grădiniță nouă cu 7 grupe, str. Stiucii nr. 54, sect. 2 Execuție- HCGMB 498/23.08.2018</t>
  </si>
  <si>
    <t>Edificare clădire cu destinație de grădiniță cu 4 grupe,  str. Periş nr. 27, sect. 2  Executie- HCGMB 496/23.08.2018</t>
  </si>
  <si>
    <t>Extindere grădiniță nouă  cu 8 grupe,  str.Sportului nr. 21, sect. 2 Execuție- HCGMB 499/23.08.2018</t>
  </si>
  <si>
    <t>Construire grădiniţă cu 8 grupe, str. Pescăruşului nr. 124, sect. 2 Execuție- HCGMB 497/23.08.2018</t>
  </si>
  <si>
    <t xml:space="preserve"> Construire complex multifuncțional pentru activități didactice și Sport Scolii Gimnaziale nr. 92, Aleea Vlahita, nr. 1A, sector 3 - Executie+AT HCGMB nr. 506/31.10.2017</t>
  </si>
  <si>
    <t>Construire complex multifuncțional pentru activități didactice și Sport Scolii  Alexandru Ioan Cuza ( fosta Scoala nr. 199), Blvd. Nicolae Grigorescu, nr. 14, sector 3 - Executie+AT HCGMB nr. 505/31.10.2017</t>
  </si>
  <si>
    <t>Construire complex multifuncțional pentru activități didactice și Sport Leonardo da Vinci (fosta Scoala Gimnaziala nr. 75), str. Gheorghe Petrascu, nr. 55, sector 3 - Executie+AT HCGMB nr. 511/31.10.2017</t>
  </si>
  <si>
    <t xml:space="preserve"> Construire After School – 8 clase Liceul Teoretic Ion Barbu, str. Năbucului nr.18, sector 5- PT+DTAC+DDE+AT+ Executie - HCGMB 495/23.08.2018  </t>
  </si>
  <si>
    <t xml:space="preserve"> Construire After School  8 clase – Școla  Gimnazială nr.103, Str. Vigoniei nr.3-5, sector 5- PT+DTAC+DDE+AT+ Executie - HCGMB 493/23.08.2018</t>
  </si>
  <si>
    <t xml:space="preserve">Construire  After School – 5 clase -Școala Gimnazială nr. 127, Str. Munţii Carpaţi nr.68, sector 5- PT+DTAC+DDE+AT+ Executie- HCGMB 494/23.08.2018   </t>
  </si>
  <si>
    <t xml:space="preserve"> Construire After School- 5 clase - Scoala Gimnazială nr.134, Str.Baciului nr. 4A, sector 5- PT+DTAC+DDE+AT+ Execuție- HCGMB 492/23.08.2018</t>
  </si>
  <si>
    <t>Construire corp nou in incinta Scolii Gimnaziale Mircea Santimbreanu, Sos. Alexandriei nr.21, sector 5-SF+Pt+DTAC+DE+AT</t>
  </si>
  <si>
    <t>Construire zonă centrală cu funcțiuni complexe, Ansamblul ANL Henri Coandă, sector 1, București - SF</t>
  </si>
  <si>
    <t>Construire complex multifuncțional pentru activități didactice și SportLICEUL BENJAMIN FRANKLIN, str. Pictor Gheorghe Tattarescu, nr. 1, sector 3 -Executie+AT HCGMB nr. 512/31.10.2017</t>
  </si>
  <si>
    <t>58.15 'Alte programe comunitare finantate în perioada 2014-2020 (APC)</t>
  </si>
  <si>
    <t>58.15.01 Finanţarea naţională</t>
  </si>
  <si>
    <t>SUBCAPITOL 65.02.50/65.08.50 Alte cheltuieli în domeniul învatamântului</t>
  </si>
  <si>
    <t>58.15 Alte programe comunitare finanțate în perioada 2012 - 2020 (APC)</t>
  </si>
  <si>
    <t>CAPITOL 66.02 Sănătate</t>
  </si>
  <si>
    <t>SUBCAPITOL 66.02.06.01 Spitale generale</t>
  </si>
  <si>
    <t>Reabilitare Corp A și  B Maternitatea Bucur, Str. Bucur nr.10 (Corp A) şi nr.19 (Corp B), sector 4- PT+DTAC+DE+AT+ Executie+Dotăti HCGMB nr.32/22.02.2018, HCGMB 600/2018</t>
  </si>
  <si>
    <t xml:space="preserve"> Spital Metropolitan cu funcţii complementare, Centru de Excelenţă, Campus Universitar HCGMB nr.671/2019</t>
  </si>
  <si>
    <t>Elaborare Studiu de Fezabilitate+PUZ pentru obiectivul de investiții ”Realizare  Spital Metropolitan cu funcţii complementare, Centru de Excelenţă, Campus Universitar</t>
  </si>
  <si>
    <t xml:space="preserve">Policlinici Titan, Vitan, 11 Iunie, Berceni, Floreasca, Globului, Iancului, Povernei, Gomoiu, CArol1, Vasile Lascar, Drumea Radulescu, Dorobanti, Splaiul Independentei, Uranus, Nada Florilor, Eforie, 3 Scaune, Expertiza+ DALI </t>
  </si>
  <si>
    <t>SURSA 02</t>
  </si>
  <si>
    <t>CAPITOL/65.02/65.08</t>
  </si>
  <si>
    <t>CAPITOL/66.02</t>
  </si>
  <si>
    <t>SURSA.02</t>
  </si>
  <si>
    <t>B. Obiective de investitii noi</t>
  </si>
  <si>
    <t>CAPITOL 67.02 Cultură, recreere și religie</t>
  </si>
  <si>
    <t>SUBCAPITOL 67.02.03.04 Instituții publice de spectacole și concerte</t>
  </si>
  <si>
    <t xml:space="preserve">Amenajare, reabilitare si refuncţionalizare sală spectacole şi spaţii anexe Teatrul "Ion Creangă" HCGMB 59/2012 - PT+Execuţie+ Dirigenţie şantier
</t>
  </si>
  <si>
    <t>Expertize tehnice, DALI - risc seismic cladiri institutii publice de cultura (Teatrul Lucia Sturza Bulandra)</t>
  </si>
  <si>
    <t>Expertize tehnice, DALI - risc seismic cladiri institutii publice de cultura (Teatrul Foarte Mic)</t>
  </si>
  <si>
    <t>Reabilitare și Modernizare Centrul Cultural LUMINA, Bdul Regina Elisabeta, nr. 32 (fost nr.12), sector 5,
ET+DALI+Audit energetic + PT + DDE + AT +Executie, HCGMB nr.393/31.07.2019</t>
  </si>
  <si>
    <t>Consolidare imobil Teatrul Mic din str. Constantin Mile, nr.14-16, sector 1, Bucureşti, HCGMB nr.500/23.08.2018 PT+Execuţie</t>
  </si>
  <si>
    <t>Expertiză tehnică, DALI - risc seismic clădiri instituții publice de cultură Teatrul C.I. Nottara, B-dul Magheru nr.20</t>
  </si>
  <si>
    <t>SUBCAPITOL 67.02.05.03  Intretinere grădini publice, parcuri, zone verzi baze sportive și de agrement</t>
  </si>
  <si>
    <t>b. Dotări independente</t>
  </si>
  <si>
    <t>Soft sistem control acces (Arena Națională)</t>
  </si>
  <si>
    <t>Proiectare, execuție lucrări sistem de irigație automatizat și amenajare suprafețe verzi la Arena națională</t>
  </si>
  <si>
    <t>Execuție lucrări PTAB (post transformare anvelopă beton) pentru alimentare cu energie electrică - spor de putere a echipamentelor UEFA pentru Euro 2020</t>
  </si>
  <si>
    <t>Înlocuire și punere în funcțiune a componentelor sistemului electromecanic pentru videocub/acoperiș retractabil (Arena Națională)</t>
  </si>
  <si>
    <t>Studiu de fezabilitate amenajare teren sport în incinta POLITEHNICA</t>
  </si>
  <si>
    <t>Simulator cu tunel aerodinamic și spații adiacente pentru antrenamentul parașutiștilor-studiu de fezabilitate</t>
  </si>
  <si>
    <t>Studii de fezabilitate Amenajare parc Prelungirea Ghencea și Funcțiuni adiacente, faza studiu de fezabilitate</t>
  </si>
  <si>
    <t>Dotări mobilier și mijloace fixe Arena națională</t>
  </si>
  <si>
    <t>Sala Multifuncţională - Complex sportiv Lia Manoliu, Bdul Basarabia nr.37-39, sector 2, BUCURESTI (PT+DE+DTAC+AT+Executie cu utilaje si dotari) 
HCGMB 156/2019</t>
  </si>
  <si>
    <t>Refacere şi modernizare Patinoar artificial M. Flamaropol şi realizarea de spaţii adiacente necesare desf. activităţilor sportive şi de agrement HCGMB nr. 128/2013 - PT+Consultanţă+Execuţie</t>
  </si>
  <si>
    <t>Restaurarea si punerea in valoare a Palatului Voievodal "Curtea Veche" -  Consultanţă+ Execuţie HCGMB 102/26.05.2015, HCGMB 272/2018, 6/2020</t>
  </si>
  <si>
    <t>a. Achiziții imobile</t>
  </si>
  <si>
    <t>58 Proiecte cu finantare din fonduri externe nerambursabile aferente cadrului financiar 2014-2020</t>
  </si>
  <si>
    <t>din care</t>
  </si>
  <si>
    <t>SUBCAPITOL 51.02/08.01.03 Autoritati publice si actiuni externe</t>
  </si>
  <si>
    <t>CAPITOL 70.02 Locuințe</t>
  </si>
  <si>
    <t>SUBCAPITOL 70.02.50 Alte servicii în domeniile locuințelor, serviciilor și dezvoltării comunale</t>
  </si>
  <si>
    <t>SUBCAPITOL 70.02.05.01 Alimentare cu apa</t>
  </si>
  <si>
    <t>SUBCAPITOL 70.02.03.01 Dezvoltarea sistemului de locuinte</t>
  </si>
  <si>
    <t>Blocuri de locuinte Ghermanesti - D4 - Execuţie + Asistenţă tehnică HCGMB 28/2014</t>
  </si>
  <si>
    <t xml:space="preserve">Refacerea Zonei Istorice (cofinantare BERD) HCGMB nr.122/2003, 65/2003,35/2006,107/2008 </t>
  </si>
  <si>
    <t>Programul local multianual privind creşterea performanţei energetice a blocurilor de locuinţe din Municipiul Bucureşti - Sector 6
HCGMB nr.602/26.09.2018, HCGMB nr.271/17.05.2018</t>
  </si>
  <si>
    <t>Achizitii imobile, achiziţie terenuri, locuinţe pentru cadre medicale ( medici, asistente medicale,etc)</t>
  </si>
  <si>
    <t>Achiziţie imobil din Bd. Naţiunile Unite nr.8,bl 104, S+P+Mz, sector 5, HCGMB nr. 35/31.01.2019</t>
  </si>
  <si>
    <t xml:space="preserve">Imobil Str. Gutenberg nr.1, sector 5
Expertiza tehnica + DALI </t>
  </si>
  <si>
    <t>Construire imobil locuințe colective și grădiniță- Șos. Panduri nr.77, sector 5, București - SF</t>
  </si>
  <si>
    <t>Reparații capitale</t>
  </si>
  <si>
    <t>71.03 Reparații capitale</t>
  </si>
  <si>
    <t>Rampe pentru persoane cu handicap Studii fezabilitate +PT +DTAC+DE+AT+Executie</t>
  </si>
  <si>
    <t>DU</t>
  </si>
  <si>
    <t>Revizuire Plan Urbanistic General al Municipiului Bucureșțti</t>
  </si>
  <si>
    <t>DGSP-DSI-SAAC</t>
  </si>
  <si>
    <t>Reţea metropolitană de cişmele publice</t>
  </si>
  <si>
    <t>Asistenta tehnica pentru managementul si supervizarea lucrarilor din cadrul proiectului "Realizarea retelelor publice de alimentare cu apa, canalizare, iluminat public , precum si a drumurilor aferente ansamblurilor de locuinte  Henry Coanda sect 1 - LOT  I si LOT II " HCGMB 335/2009, HCGMB 50/2010, Ref.11285/25.11.2014</t>
  </si>
  <si>
    <t xml:space="preserve"> Reabilitarea infrastr. de bază, lucrări de sistematizare şi amenajare de supraf. cu dotările de mobilier urban, inclusiv punerea in valoare a vestigiilor istorice şi dotarea cu reţele de iluminat public în Centrul Istoric , zona B-realizare SF</t>
  </si>
  <si>
    <t>Nici o stradă neasfaltată și fără utilități HCGMB nr.479/2018/2018</t>
  </si>
  <si>
    <t>71.01.30 Alte acive fixe</t>
  </si>
  <si>
    <t>58.03 Proiecte cu finanțare din fonduri externe nerambursabile (FEN) postaderare/Proiecte cu finanțare din fonduri externe nerambursabile aferente cadrului financiar 2014-2020</t>
  </si>
  <si>
    <t>CAPITOL 74.02/06 Protectia mediului</t>
  </si>
  <si>
    <t>58.03 Programe din Fondul de Coeziune (FC)</t>
  </si>
  <si>
    <t>58.03 Finalizarea statiei de epurare Glina, reabilitarea principalelor colectoare de canalizare si a canalului colector Dambovita (Caseta) în Municipiul București - Etapa II</t>
  </si>
  <si>
    <t>58.03 Extinderea și reabilitatrea Infrastructurii de apă ți apă uzată în zonele; Ghidigeni, Olteniței, Cheile Turzii și Henri Coandă din Municipiul București</t>
  </si>
  <si>
    <t>”Implementarea unui sistem de transport cu bicicleta în zona centrală a Municipiului București – Traseu  1 – Piața Victoriei – B. Aviatorilor – Bd. Beijing – Str. Nicolae Caramfil – Șos. Pipera – str. Alexandru Șerbănescu – Bd. Aerogării – DN 1 – Piața presei Libere – Șos. Kiseleff – Bd. Constantin Prezan conform HCGMB nr. 248/04.05.2018</t>
  </si>
  <si>
    <t>”Implementarea unui sistem de transport cu bicicleta în zona centrală a Municipiului București – Traseu  2,3, 4– Piața  Victoriei- Bd. Iancu de  Hunedoara - Șos. Ștefan cel Mare - Șos. Mihai Bravu  3 - -Calea Victoriei - Bd.Regina Elisabeta- Bd. M. Kogalniceanu - Splaiul Independenței- 4 - Bd. Libertății - Bd. Unirii- Bd. Decebal - Bd. Basarabia   HCGMB nr.316,317,318/14.06.2018</t>
  </si>
  <si>
    <t xml:space="preserve"> 02 Transfer buget de stat</t>
  </si>
  <si>
    <t>02 Transfer buget de stat</t>
  </si>
  <si>
    <t>SUBCAPITOL 74.02.06 Canalizarea șio tratarea apelor reziduale</t>
  </si>
  <si>
    <t>SUBCAPITOL 74.02.05.01 Salubritate</t>
  </si>
  <si>
    <t>58.03.01 Finanțare națională</t>
  </si>
  <si>
    <t>58.03.02 Finanțare externă nerambursabilă</t>
  </si>
  <si>
    <t>58.03.03 Cheltuieli neeligibile</t>
  </si>
  <si>
    <t>COMPONENTA INFRASTRUCTURA DE APA SI APA UZATA DIN CADRUL CONTRACTULUI 731/30.12.2013 - REALIZAREA RETELELOR PUBLICE DE ALIMENTARE CU APA, CANALIZARE, ILUMINAT PUBLIC, PRECUM SI A DRUMURILOR AFERENTE ANSAMBLULUI DE LOCUINTE HENRI COANDA, SECTOR 1 - LOT 1,  HCGMB 178/23.04.2019, 586/24.10.2019, 585/24.10.2019, 607/26.09.2018</t>
  </si>
  <si>
    <t>COMPONENTA INFRASTRUCTURA DE APA SI APA UZATA DIN CADRUL CONTRACTULUI 729/30.12.2013 - REALIZAREA RETELELOR PUBLICE DE ALIMENTARE CU APA, CANALIZARE, ILUMINAT PUBLIC, PRECUM SI A DRUMURILOR AFERENTE ANSAMBLULUI DE LOCUINTE HENRI COANDA, SECTOR 1 - LOT 2,  HCGMB 178/23.04.2019, 586/24.10.2019, 585/24.10.2019, 607/26.09.2018</t>
  </si>
  <si>
    <t>Extinderea reţelelor de apă potabilă şi canalizare si reabilitare apeducte din zona de sud-vest a mun.Bucuresti (strada Ghidigeni) HCGMB 178/23.04.2019, 586/24.10.2019, 585/24.10.2019, 607/26.09.2018</t>
  </si>
  <si>
    <t>Construire canal Cheile Turzii in Municipiul Bucuresti HCGMB 178/23.04.2019, 586/24.10.2019, 585/24.10.2019, 607/26.09.2018</t>
  </si>
  <si>
    <t>Construire canal interceptor nou pe șos. Olteniţei între colectoarele A1-A3 in municipiul Bucuresti HCGMB 178/23.04.2019, 586/24.10.2019, 585/24.10.2019, 607/26.09.2018</t>
  </si>
  <si>
    <t>Servicii de supervizare a lucrărilor pentru proiectul “Extinderea si reabilitarea infrastructurii de apa si apă uzată in zonele Oltenitei, Ghidigeni si Cheile Turzii din Municipiul București” HCGMB 178/23.04.2019, 586/24.10.2019, 585/24.10.2019, 607/26.09.2018</t>
  </si>
  <si>
    <t>Servicii pentru auditul Proiectului “Extinderea si reabilitarea infrastructurii de apa si apă uzată in zonele Oltenitei, Ghidigeni si Cheile Turzii din Municipiul București” HCGMB 178/23.04.2019, 586/24.10.2019, 585/24.10.2019, 607/26.09.2018</t>
  </si>
  <si>
    <t>Servicii de informare si publicitate pentru Proiectul “Extinderea si reabilitarea infrastructurii de apa si apă uzată in zonele Oltenitei, Ghidigeni si Cheile Turzii din Municipiul București” HCGMB 178/23.04.2019, 586/24.10.2019, 585/24.10.2019, 607/26.09.2018</t>
  </si>
  <si>
    <t>Componenta privind infrastructura de apa si apa uzata din cadrul contractului Asistenţă tehnică pentru managementul si supervizarea lucrărilor din cadrul proiectului “Realizarea retelelor publice de alimentare cu apa, canalizare, iluminat public, precum si a drumurilor aferente ansamblului de locuinte Henri Coanda, sect. 1 – Lot I si Lot II - HCGMB 178/23.04.2019, 586/24.10.2019, 585/24.10.2019, 607/26.09.2018</t>
  </si>
  <si>
    <t>Executie bazine de retentie Sufaru Gheorghe pentru deservire zona Bucuresti Magurele  HCGMB nr.29/2014</t>
  </si>
  <si>
    <t>DGSP-DSP-SMDS</t>
  </si>
  <si>
    <t>Împrejmuirea, igienizarea, salubrizarea și dotarea cu camere video a terenului din str. Chitila, F.N., Tarlaua A912, sectorul 1, în baza HCGMB nr.323/31.10.2016, în baza studiului de fezabilitate aprobat prin HCGMB nr.608/2018</t>
  </si>
  <si>
    <t>A. Obiective de investitiiîn continuare</t>
  </si>
  <si>
    <t>SUBCAPITOL 74.02.05.02 Colectare, tratarea și distrugerea deșeurilor</t>
  </si>
  <si>
    <t xml:space="preserve">Asistenţă tehnică în vederea realizării instalaţiilor de digestie anaerobă a deşeurilor biodegradabile </t>
  </si>
  <si>
    <t>Asistență tehnică în vederea realizării instalației de tratare mecano-biologică</t>
  </si>
  <si>
    <t>DGMPFE-GLINA</t>
  </si>
  <si>
    <t>SMDS</t>
  </si>
  <si>
    <t xml:space="preserve"> 06 Credite externe</t>
  </si>
  <si>
    <t>DGMPFE-GLINA + DGSP-DSI-SAAC</t>
  </si>
  <si>
    <t>DGMPFE</t>
  </si>
  <si>
    <t>58.03.01 Finantare Nationala</t>
  </si>
  <si>
    <t xml:space="preserve">58.03.03 cheltuieli Neeligibile </t>
  </si>
  <si>
    <t xml:space="preserve">           58.03.01 Finantare Nationala</t>
  </si>
  <si>
    <t xml:space="preserve">           58.03.02 Finanțare externă nerambursabilă</t>
  </si>
  <si>
    <t xml:space="preserve">          58.03.03 cheltuieli Neeligibile </t>
  </si>
  <si>
    <t xml:space="preserve">                din care:</t>
  </si>
  <si>
    <t>CL4 - Lot nr.1 Reabilitarea Casetei si sistemului sau principal de drenare pe partea stanga a Casetei - Ciurel-Unirii</t>
  </si>
  <si>
    <t>CL 4 - Lot nr.2 – Reabilitarea Casetei si sistemului sau principal de drenare pe partea stanga a Casetei - Unirii-Vitan</t>
  </si>
  <si>
    <t>CL5 -  Lot nr.1 Reabilitarea CASETEI si a sistemului de drenare de pe partea stanga in sectorul Vitan-NH Popesti</t>
  </si>
  <si>
    <t>CL 5 - Lot nr.2 – Reabilitarea CASETEI in sectorul NH Popesti-Glina</t>
  </si>
  <si>
    <t xml:space="preserve">      (CL1)    * Extinderea SEAU si construirea incineratorului de namol HCGMB 60/2010, 121/2011,113/2012, 143/2013, 73/2014, 214/2014  691/18.12.2019, 369/07.09.2020</t>
  </si>
  <si>
    <t xml:space="preserve">      (CL2)   * Construirea sistemului de drenare de la partea dreapta a casetei si alte lucrari la sistemul de canalizare de evacuare din Lacurile Titan, Tineretului si Carol  HCGMB 60/2010, 121/2011,113/2012, 143/2013, 73/2014, 214/2014, 376/24.11.2016, 691/18.12.2019, 369/07.09.2020</t>
  </si>
  <si>
    <t xml:space="preserve">      (CL3)   * Reabilitarea colectoarelor principale de canalizare (A0 si B0)  HCGMB 60/2010, 121/2011,113/2012, 143/2013, 73/2014, 214/2014,691/18.12.2019, 369/07.09.2020</t>
  </si>
  <si>
    <t xml:space="preserve"> (CL4)  * Reabilitarea Casetei si sistemului sau principal de drenare pe partea stanga a Casetei (in sectoarele Ciurel – Unirii – Vitan) HCGMB 60/2010, 121/2011,113/2012, 143/2013, 73/2014, 214/2014,691/18.12.2019, 369/07.09.2020</t>
  </si>
  <si>
    <t xml:space="preserve">     (CL5)  * Reabilitarea Casetei si a sistemului de drenare de pe partea stanga in sectorul Vitan - Glina HCGMB 60/2010, 121/2011,113/2012, 143/2013, 73/2014, 214/2014, 376/24.11.2016,691/18.12.2019, 369/07.09.2020</t>
  </si>
  <si>
    <t xml:space="preserve"> (CS2)  * Asistenta tehnica pentru supervizarea lucrarilor proiectului Statia de Epurare a Municipiului Bucuresti Glina Faza II impreuna cu lucrarile de reabilitare colectare apa uzata si Caseta de Apa Uzata Dambovita HCGMB 60/2010, 121/2011,113/2012, 143/2013, 73/2014, 214/2014, 376/24.11.2016, 691/18.12.2019, 369/07.09.2020</t>
  </si>
  <si>
    <t xml:space="preserve"> (CS3) * Auditul proiectului statia de epurare a  municipiului Bucuresti Glina Faza II a proiectului "Finalizarea Statiei de epurare Glina, reabilitarea principalelor colectoare de canalizare si a canalului Dambovita" (Caseta) in mun. Bucuresti  HCGMB 60/2010, 121/2011,113/2012, 143/2013, 73/2014, 214/2014, 376/24.11.2016,691/18.12.2019</t>
  </si>
  <si>
    <t>(CL6) * Reabilitarea/ inlocuirea retelei de canalizare (in zonele Cotroceni, Regina Maria si Tineretului  HCGMB 60/2010, 121/2011,113/2012, 143/2013, 73/2014, 214/2014, 376/24.11.2016, 691/18.12.2020, 369/07.09.2020</t>
  </si>
  <si>
    <t>Cons+B1445:I1446trucții (Actualizare studiu de solutie pentru definitivare documentatie de atibuire CL6 - Glina 2)</t>
  </si>
  <si>
    <t>Finalizarea statiei de epurare Glina, reabilitarea principalelor colectoare de canalizare si a canalului colector Dambovita (Caseta) în Municipiul București - Etapa II</t>
  </si>
  <si>
    <t>Extinderea și reabilitatrea Infrastructurii de apă ți apă uzată în zonele; Ghidigeni, Olteniței, Cheile Turzii și Henri Coandă din Municipiul București</t>
  </si>
  <si>
    <t>DGMPFE- GLINA</t>
  </si>
  <si>
    <t>DGMPFE- GLINA+ DGSP-DSI-SAAC</t>
  </si>
  <si>
    <t>DGMPFE=GLINA</t>
  </si>
  <si>
    <t>DGSP-DSI=SAAC</t>
  </si>
  <si>
    <t>CAPITOL 81.02 Combustibili și eneregie</t>
  </si>
  <si>
    <t>SUBCAPITOL 81.02.06 Energie termică</t>
  </si>
  <si>
    <t>DDGSP-DSI-UIP ST</t>
  </si>
  <si>
    <t>DDGSP-DSI- ST</t>
  </si>
  <si>
    <t>58.03 Reabilitarea sistemului de termoficare al municipiului București</t>
  </si>
  <si>
    <t>Reabilitarea sistemului de termoficare al Municipiului București (șapte obiective însumând o lungime de traseu de 31,621 km)</t>
  </si>
  <si>
    <t>Modernizare 11 Centrale termice din Municipiul București-CT Amzei HCGMB nr. 22/29.02.2018</t>
  </si>
  <si>
    <t xml:space="preserve">Modernizare 11 Centrale termice din Municipiul București - Centrala termică Luterană HCGMB nr. 22/29.02.2016 </t>
  </si>
  <si>
    <t>Modernizare 11 Centrale termice din Municipiul București - Centrala termică Rosetti HCGMB nr. 22/29.02.2016</t>
  </si>
  <si>
    <t>Asistență tehnică pentru management energetic și elaborare ,,Program de îmbunătățire a eficienței energetice în municipiul București”</t>
  </si>
  <si>
    <t>CAPITOL 84.02/07 Transporturi</t>
  </si>
  <si>
    <t>58.01 Programe din Fondul European de Dezvoltare Regională (FEDR)</t>
  </si>
  <si>
    <t>58.01.01 Finanțare națională</t>
  </si>
  <si>
    <t>58.01.02 Finanțare externă nerambursabilă</t>
  </si>
  <si>
    <t>58.01.03 Cheltuieli neeligibile</t>
  </si>
  <si>
    <t>DT</t>
  </si>
  <si>
    <t xml:space="preserve">58 Proiecte cu finantare din fonduri externe nerambursabile aferente cadrului financiar 2014-2020, din care:
</t>
  </si>
  <si>
    <t>A. Obiective de investitii în continuare</t>
  </si>
  <si>
    <t xml:space="preserve"> * Modernizare si dotare linia de tramvai nr. 10, HCGMB nr. 691/18.10.2018</t>
  </si>
  <si>
    <t xml:space="preserve"> * Modernizare si dotare linia de tramvai nr. 21, HCGMB nr. 742/30.10.2018</t>
  </si>
  <si>
    <t xml:space="preserve"> * Modernizare si dotare linia de tramvai nr. 25, HCGMB nr. 743/30.10.2018</t>
  </si>
  <si>
    <t xml:space="preserve"> * Modernizare si dotare linia de tramvai nr. 32, HCGMB nr. 740/30.10.2018</t>
  </si>
  <si>
    <t xml:space="preserve"> * Modernizare si dotare linia de tramvai nr. 40, HCGMB nr. 640/29.09.2018</t>
  </si>
  <si>
    <t xml:space="preserve"> * Modernizare si dotare linia de tramvai nr. 41, HCGMB nr. 741/30.10.2018</t>
  </si>
  <si>
    <t xml:space="preserve"> * Modernizare si dotare linia de tramvai nr. 55, HCGMB nr. 576/06.09.2018</t>
  </si>
  <si>
    <t xml:space="preserve"> * Achizitionare autobuze electrice necesare imbunatatirii transportului public de calatori pe traseele 312,313,368 si 385, HCGMB nr. 849/12.12.2018</t>
  </si>
  <si>
    <t xml:space="preserve">     * Achizitionare autobuze electrice necesare imbunatatirii transportului public de calatori pe traseele 137 si 138, HCGMB nr. 848/12.12.2018</t>
  </si>
  <si>
    <t xml:space="preserve">      * Achizitionare autobuze electrice necesare imbunatatirii transportului public de calatori pe traseele 173, 311, 336, 381 si 601, HCGMB nr. 847/12.12.2018</t>
  </si>
  <si>
    <t xml:space="preserve">    * Achizitionare autobuze electrice necesare imbunatatirii transportului public de calatori pe traseele 300, 330 si 335, HCGMB nr. 846/12.12.2018</t>
  </si>
  <si>
    <t xml:space="preserve"> * Modernizare linie de tramvai pe B-dul G-ral Vasile Milea de la intersectia cu B-dul Timisoara pana in dreptul intrarii in benzinaria OMV, HCGMB nr. 850/12.12.2018</t>
  </si>
  <si>
    <t>58.01.01 Finantare Nationala</t>
  </si>
  <si>
    <t xml:space="preserve">58.01.03 cheltuieli Neeligibile </t>
  </si>
  <si>
    <t>SUBCAPITOL 84.02/07.03.02 Transport în comun</t>
  </si>
  <si>
    <t>Servicii de publicitate  pentru proiectul “Achizitionare mijloace de transport mai putin poluante necesare imbunatatirii transportului public de calatori in Municipiul Bucuresti</t>
  </si>
  <si>
    <t>58.01 Programe din Fondul European de Dezvoltare Regională (FEDR)
din care:</t>
  </si>
  <si>
    <t xml:space="preserve">71.01.30 Maşini, echipamente si mijloace de transport </t>
  </si>
  <si>
    <t>SUBCAPITOL 84.02.03.03 Străzi</t>
  </si>
  <si>
    <t>Acord cadru achizitie elemente constructive pentru mobilier urban, respectiv adaposturi modulare pentru statii de tramvai, statii de troleibuz si statii de autobuz - 2000 buc. (al doilea contract subsecvent 500 buc)</t>
  </si>
  <si>
    <t>Studiu parcare - revizuire strategie parcare</t>
  </si>
  <si>
    <t>SF privind extinderea cu peste 10 km a liniilor de tramvai urban</t>
  </si>
  <si>
    <t xml:space="preserve"> SF/DALI  privind modernizarea a 48,6 km linie de tramvai</t>
  </si>
  <si>
    <t xml:space="preserve"> SF/DALI privind reabilitarea a 20 autobaze si depouri</t>
  </si>
  <si>
    <t>Pasaj rutier denivelat superior Basarab-HCGMB-160/2004; HCGMB-253/2005; HCGMB-121/2007,HCGMB-50/2009, 155/2010 , ref. 418/07.03.2019</t>
  </si>
  <si>
    <t>Supralargire Sisesti-I.I.Brad + pasaj subteran HCGMB 25/01.02.2006; 267/02.11.2006; HCGMB 123/2007;322/2008;52/2009 , ref. 418/07.03.2019</t>
  </si>
  <si>
    <t>Modernizare Piata Eroii Revolutiei + Pasaj pietonal - executie  HCGMB 133/2005;279/2008 , ref. 418/07.03.2019</t>
  </si>
  <si>
    <t>Artera Dna Ghica-Chisinau+pasaj suprateran HCGMB 307/2003, ref.14872/2009 , ref. 418/07.03.2019</t>
  </si>
  <si>
    <t>Strapungere Bd. Nicolae Grigorescu-Splai Dudescu HCGMB 265/2006, 156/2010 , ref. 418/07.03.2019</t>
  </si>
  <si>
    <t xml:space="preserve">Strapungere Buzesti – Berzei – Uranus HCGMB 262/02.11.2006; HCGMB 122/2007 HCGMB51/2009 , ref. 418/07.03.2019                       </t>
  </si>
  <si>
    <t xml:space="preserve">Penetratie Splaiul Independentei-Ciurel-Autostrada Bucuresti-Pitesti HCGMB 25/2001,266/2006, 123/2007, HCGMB 28/2015 </t>
  </si>
  <si>
    <t>Reabilitare sistem rutier si linie de tramvai-Bd.Liviu Rebreanu HCGMB 190/2007, 29/2015</t>
  </si>
  <si>
    <t xml:space="preserve">Strapungere Str.1 Mai HCGMB 327/2006 ,                               </t>
  </si>
  <si>
    <t xml:space="preserve">Reabilitare sistem rutier si linii de tramvai-Bd Aerogarii HCGMB 195/2007, 173/2010 </t>
  </si>
  <si>
    <t xml:space="preserve">Imbunatatire conditii circulatie Pasaj Muncii HCGMB 25/2006, 217/2011 </t>
  </si>
  <si>
    <t xml:space="preserve">Reabilitare sistem rutier si linii de tramvai Reabilitare unica Sos Pantelimon HCGMB 195/2007 </t>
  </si>
  <si>
    <t xml:space="preserve">Reabilitare sistem rutier si linii de tramvai Reabilitare unica  Sos.Iancului HCGMB 195/2007 </t>
  </si>
  <si>
    <t>Pasaj subteran Piata Presei Libere HCGMB 202/2009,32/2010 , ref. 418/07.03.2019</t>
  </si>
  <si>
    <t xml:space="preserve">Lărgire Șoseaua  Fabrica de Glucoza  HCGMB 58/2010,311/2010,337/2010, 27/2015 </t>
  </si>
  <si>
    <t>Modernizare infrastructura rutiera Piata Sudului HCGMB 55/2008,84/2010, 316/2010</t>
  </si>
  <si>
    <t>Penetratie Prelungirea Ghencea Domnesti si Supralargire Bd Ghencea si Str. Brasov si Terminal tramvai 41 HCGMB nr. 138/2015, 603/2018 ( redenumirea poziției” Penetratie Prelungirea Ghencea – Domnesti HCGMB 264/02.11.2006; HCGMB 122/2007, 138/2015, 559/2019, 291/2019</t>
  </si>
  <si>
    <t>Pasaj Dna Ghica - HCGMB 4/2019 HCGMB 633/219</t>
  </si>
  <si>
    <t>Obiect 11 Nod Avionului - inchidere Inel Median - HCGMB 71/2019</t>
  </si>
  <si>
    <t>Obiect 21 Nod Andronache-Închidere Inel Median HCGMB nr.155/11.03.2019</t>
  </si>
  <si>
    <t>Ansamblul Urban Complex - Pod Mihai Voda - Pod pietonal si pentru biciclisti peste Dambovita si parcaje subterane HCGMB 242/21.09.2016 PT+DTAC+DE+EXEC</t>
  </si>
  <si>
    <t>Spatiu public urban Podul Calicilor - Amsamblu urban Domnita Balasa, Parcaj subteran, amnajare urbana Palatul de Justitie HCGMB 243/21.09.2016 PT+DTAC+DE+EXEC</t>
  </si>
  <si>
    <t>Piata Constitutiei - Spatiu public cu parcaj subteran HCGMB 244/21.09.2016 PT+DTAC+DE+EXEC</t>
  </si>
  <si>
    <t xml:space="preserve">Modernizare spatiu urban public Sala Palatului cu parcaj subteran (Nord) HCGMB 247/21.09.2016 PT+DTAC+DE+EXEC- </t>
  </si>
  <si>
    <t>Modernizare spatiu urban public Sala Palatului cu parcaj subteran (Sud) HCGMB 246/21.09.2016 PT+DTAC+DE+EXEC</t>
  </si>
  <si>
    <t>Parcaj subteran -URANUS - Piata Rahova HCGMB 240/21.09.2016 PT+DTAC+DE+EXEC</t>
  </si>
  <si>
    <t>Proiect "Cheiul Dambovitei Unirii - Izvor", Splaiul Independentei - Pod Unirii - Pod Izvor HCGMB 249/21.09.2016 PT+DTAC+DE+EXEC</t>
  </si>
  <si>
    <t>Traseu prioritar pietonal si de biciclisti (contine 42 de subproiecte) HCGMB 256/21.09.2016 PT+DTAC+DE+EXEC</t>
  </si>
  <si>
    <t>Modernizare spatiu public Zona Manastirii Antim, inclusiv parcaje HCGMB 248/21.09.2016 PT+DTAC+DE+EXEC</t>
  </si>
  <si>
    <t>Nod intermodal de transport Piata Romana HCGMB 250/21.09.2016 PT+DTAC+DE+EXEC</t>
  </si>
  <si>
    <t>Reabilitarea Bd Unirii de la Piata Constitutiei la Piata Unirii cu traversare la Str. George Georgescu HCGMB 251/21.09.2016 PT+DTAC+DE+EXEC</t>
  </si>
  <si>
    <t>Modernizare spatiu public urban Piata de Flori George Cosbuc HCGMB 239/21.09.2016 PT+DTAC+DE+EXEC</t>
  </si>
  <si>
    <t>Reconfigurare Calea Grivitei intre Gara de Nord si Calea Victoriei HCGMB 252/21.09.2016 PT+DTAC+DE+EXEC</t>
  </si>
  <si>
    <t>Reconfigurare Calea Mosilor intre Str. Baratiei si Bd. Carol I HCGMB 253/21.09.2016 PT+DTAC+DE+EXEC</t>
  </si>
  <si>
    <t xml:space="preserve">Strapungere si supralargire Str. Avionului HCGMB 56/2008 </t>
  </si>
  <si>
    <t>Strapungere Bd. Nicolae Grigorescu - Splai Dudescu - intersectia Vitan Barzesti Etapa II - HCGMB NR. 3/2019, HCGMB NR. 340/2020</t>
  </si>
  <si>
    <t>Drum de acces în cartier Henri Coandă prin str. Biharia HCGMB nr.366/07.09.2020</t>
  </si>
  <si>
    <t>DT+DI</t>
  </si>
  <si>
    <t>Parcare zona  FLOREASCA, str. Donizetti, nr. 8-10, sector 2  SF+PT+Executie</t>
  </si>
  <si>
    <t>Parcaje subterane si supraterane - consultanta     HCGMB nr. 213/2006, 273/2006, 234/2005</t>
  </si>
  <si>
    <t>Parcare Str. Dr. Iacob Felix SF+PT+Executie</t>
  </si>
  <si>
    <t>Studii, documentatii pt. lucrari strazi</t>
  </si>
  <si>
    <t>Studiu de fezabilitate Supralargire Sos Bucureşti-Magurele</t>
  </si>
  <si>
    <t>Revizuirea SF Obiectivul 5 Nod Chitila-Închidere Inel Median</t>
  </si>
  <si>
    <t>SF Obiectiv 15 Nod Petricani - Inchidere Inel Median</t>
  </si>
  <si>
    <t xml:space="preserve">Diametrala N-S, etapa II str. Vasile Pârvan - str.Uranus și Etapa III Str. Uranus - Gara Progresu </t>
  </si>
  <si>
    <t xml:space="preserve">Modernizare sistem alimentare cu energie electrică în depoul Bujoreni </t>
  </si>
  <si>
    <t xml:space="preserve">Modernizare sistem  alimentare cu energie electrică în depoul Berceni </t>
  </si>
  <si>
    <t>Amenajarea Depoului Bujoreni pentru Staţia de încărcare lentă a autobuzelor electrice - DALI+PT</t>
  </si>
  <si>
    <t>Amenajarea Depoului Bucureşti Noi pentru Staţia de încărcare lentă a autobuzelor electrice - DALI+PT</t>
  </si>
  <si>
    <t>Amenajarea Depoului Berceni pentru Staţia de încărcare lentă a autobuzelor electrice - DALI+PT</t>
  </si>
  <si>
    <t xml:space="preserve"> SF Drum de acces în cartier Henri Coandă prin str. Biharia</t>
  </si>
  <si>
    <t>Studiu de fezabilitate privind realizarea unei pasarele pietonale în zona Politehnica</t>
  </si>
  <si>
    <t>SF Prelungire Str. Brașov între Prelungirea Ghencea și Sos. Alexandriei</t>
  </si>
  <si>
    <t>SF Străpungere Drumul Săbăreni – Centura București</t>
  </si>
  <si>
    <t>SF Străpungere Valea Cascadelor – Prelungirea Ghencea</t>
  </si>
  <si>
    <t>SF Pasaj subteran Piata Iancului pe Soseaua Mihai Bravu</t>
  </si>
  <si>
    <t>SF Modernizare infrastructură rutieră intersecția Răzoare și arterele de circulație adiacente</t>
  </si>
  <si>
    <t>SF+ PUZ Modernizare Calea Dudesti intre Calea Vitan si Soseaua Mihai Bravu – concurs de solutii</t>
  </si>
  <si>
    <t xml:space="preserve">  Reconfigurare intersecție Șoseaua Colentina – Șoseaua Fundeni – Șoseaua Andronache – strada Gherghiței DALI+ EXP.</t>
  </si>
  <si>
    <t xml:space="preserve"> Reabilitare sistem rutier și linie de tramvai pe Bulevardul Basarabia, între Șoseaua Mihai Bravu și Șoseaua Dudești Pantelimon DALI+ EXP.</t>
  </si>
  <si>
    <t xml:space="preserve"> Reabilitare sistem rutier si linie de tramvai pe Bulevardul Chișinău, între Șoseaua Pantelimon și Bulevardul Basarabia DALI+ EXP.</t>
  </si>
  <si>
    <t xml:space="preserve"> Reabilitare sistem rutier și linie de tramvai pe Calea Călărași, între Șoseaua Mihai Bravu și Bulevardul Mircea Vodă DALI+ EXP.</t>
  </si>
  <si>
    <t xml:space="preserve">Lărgire B-dul Dimitrie Pompei și Străpungere B-dul Barbu Văcărescu -DALI  </t>
  </si>
  <si>
    <t xml:space="preserve"> 07 Credite interne</t>
  </si>
  <si>
    <t xml:space="preserve"> 07 Crredite interne</t>
  </si>
  <si>
    <t xml:space="preserve"> 58.01.02 Finanțare externă nerambursabilă</t>
  </si>
  <si>
    <t>CAPITOL/67.02</t>
  </si>
  <si>
    <t>CAPITOL/70.02</t>
  </si>
  <si>
    <t>CAPITOL/74.02/74.06</t>
  </si>
  <si>
    <t>SURSA 02/06</t>
  </si>
  <si>
    <t>CAPITOL/81.02</t>
  </si>
  <si>
    <t>CAPITOL/84.02/84.07</t>
  </si>
  <si>
    <t>SURSA 02/07</t>
  </si>
  <si>
    <t>SINTEZA FINANȚĂRII</t>
  </si>
  <si>
    <t xml:space="preserve"> * Modernizare si dotare linia de tramvai nr. 1, HCGMB nr. 692/18.10.2018</t>
  </si>
  <si>
    <t>.</t>
  </si>
  <si>
    <t xml:space="preserve">DGMPFE-GLINA </t>
  </si>
  <si>
    <t>SAAC</t>
  </si>
  <si>
    <t>58.03.02</t>
  </si>
  <si>
    <t>58.03.03</t>
  </si>
  <si>
    <t>total</t>
  </si>
  <si>
    <t>Echipamente și dotări IT pentru  sediu PMB (unitate conferință Shure model MXC615 Unit Conference)</t>
  </si>
  <si>
    <t>Sistem de control al accesului, cant. = 1 buc., p.u. = 100</t>
  </si>
  <si>
    <t xml:space="preserve">DDGSP-DSI- ST </t>
  </si>
  <si>
    <t>Achiziția serviciilor de dirigenție de șantier pentru obiectivul ”Împrejmuirea, igienizarea, salubrizarea și dotarea cu camere video a terenului din str. Chitila, F.N., Tarlaua A912, sectorul 1”,conform HCGMB nr.608/2018 modificată și completată HCGMB nr, 496/2019</t>
  </si>
  <si>
    <t>Revizuire studiu de fezabilitate pentru gestionarea deșeurilor de constructii și demolări din Municipiul București - SF</t>
  </si>
  <si>
    <t>Studiu de fezabilitate privind compostarea deșeurilor vegetale generate în Municipiul București</t>
  </si>
  <si>
    <t>Achiziția serviciilor pentru Managementul Proiectului "Instalație de tratare termică și valorificare energetică a deșeurilor municipale din Municipiul Bucuresti</t>
  </si>
  <si>
    <t>Achiziția serviciilor de asistență tehnică pentru pregătirea proiectului "Instalație de tratare termică și valorificare energetică a deșeurilor municipale din Municipiul Bucuresti"</t>
  </si>
  <si>
    <t>Realizarea retelelor de alimentare cu apă, canalizare, iluminat public și a drumurilor aferente ansamblului Henry Coanda, lot I și lot II HCGMB 335/2009, HCGMB 50/2010, ref.nr.5847/2012 si ref nr.11285/2014</t>
  </si>
  <si>
    <t xml:space="preserve">Achizitie autobuze Hibrid, cantit. = 130 buc. </t>
  </si>
  <si>
    <t xml:space="preserve">Achizitionarea autobuze HCGMB 394/2016, , cantit. = 400 buc. </t>
  </si>
  <si>
    <t>Copertine (Arena Națională), cantit. = 2 buc., preț unitar dif.</t>
  </si>
  <si>
    <t>Grup electrogen fix 850KVA (Arena Națională), cantit. = 1 buc.</t>
  </si>
  <si>
    <t>Sistem IPTV și informare spectatori (Arena Națională), cantit. = 1 buc</t>
  </si>
  <si>
    <t>Sistem rețea voce-date (Arena Națională), cantit. = 1 buc</t>
  </si>
  <si>
    <t>Sistem informare tabelă electronică (Arena Națională), cantit. = 1 buc</t>
  </si>
  <si>
    <t>Sistem de supraveghere video (Arena Națională), cantit. = 1 buc</t>
  </si>
  <si>
    <t>SF Străpungere Bd. Nicolae Grigorescu - Splai Dudescu - intersecţia Vitan Bârzeşti Etapa II</t>
  </si>
  <si>
    <t>b.Dotări independente</t>
  </si>
  <si>
    <t>71.01.02 Mașini, echipament și mijloace de transport</t>
  </si>
  <si>
    <t>Sistem centralizat de distribuție de oxigen medical la secția externă a Spitalului de Boli Infecțioase și Tropicale ”Dr. Victor Babeș” - Spitalul modular Pipera, situat în Șoseaua Pipera nr. 55, 63-65, Sector 1</t>
  </si>
  <si>
    <t>71.01.02 Mașini, echipamente și mijloace de transport</t>
  </si>
  <si>
    <t>b. dotări independente</t>
  </si>
  <si>
    <t>Prevederi</t>
  </si>
  <si>
    <t>SUBCAPITOL 66.02.50.50 Alte instituții și acțiuni sanitare</t>
  </si>
  <si>
    <t>Achizitionarea troleibuze  HCGMB 394/2016, cantit. -100 buc. credite angajament și cantit.- 1 buc. credite bugetare</t>
  </si>
  <si>
    <t>Construire complex multifuncțional pentru activități didactice și Sport Scolii Gimnaziale nr. 67, Aleea Magnetului, nr. 1-3, sector 3 - Executie+AT HCGMB nr. 192/23.04.2019</t>
  </si>
  <si>
    <t xml:space="preserve">Construire complex multifuncțional pentru activități didactice și Sport Scolii Gimnaziale nr. 112, str. Patulului, nr. 2, sector 3 - Executie+AT HCGMB nr. 191/23.04.2019
</t>
  </si>
  <si>
    <t>02</t>
  </si>
  <si>
    <t>08</t>
  </si>
  <si>
    <t>07</t>
  </si>
  <si>
    <t>06</t>
  </si>
  <si>
    <t>A. Obiective de investiţii în continuare</t>
  </si>
  <si>
    <t>B. Obiective de investiţii noi</t>
  </si>
  <si>
    <t>C. Obiective de investiţii noi</t>
  </si>
  <si>
    <t>a. Achiziții de imobile</t>
  </si>
  <si>
    <t>c.Cheltuieli pentru elaborarea studiilor de prefezabilitate, fezabilitate și altor studii aferente obiectivelor de investiții</t>
  </si>
  <si>
    <t>d. Cheltuieli de expertiză, proiectare și de execuție privind consolidările</t>
  </si>
  <si>
    <t>e. Alte cheltuieli asimilate investițiilor</t>
  </si>
  <si>
    <t>Reparații capitate</t>
  </si>
  <si>
    <t>TOTAL CATEGORII DE INVESTIȚII, din care:</t>
  </si>
  <si>
    <t>SF Parc Vitan</t>
  </si>
  <si>
    <t>Realizat cumulat la 31.12.2020</t>
  </si>
  <si>
    <t>Elaborare studiu de calitate a aerului și asistență tehnică pentru realizarea Planului Integrat de Calitate a Aerului în Municipiul București</t>
  </si>
  <si>
    <t>Extindere retea troleibuze SF/DALI</t>
  </si>
  <si>
    <t>Modernizare rețea troleibuze SF/DALI</t>
  </si>
  <si>
    <t>3=1+2</t>
  </si>
  <si>
    <t>2=3+4</t>
  </si>
  <si>
    <t>58.15 Alte programe comunitare finanțate în perioada 2014 - 2020 (APC)</t>
  </si>
  <si>
    <t>Extindere corp C1 Liceul Teoretic “Ștefan Odobleja” cu un corp având regim de înălțime P+3E,  Str. Dorneasca, nr. 7A sector 5- PT+DTAC+DE+AT+ Executie, HCGMB  605/26.09.2018</t>
  </si>
  <si>
    <t>GRUPA</t>
  </si>
  <si>
    <t>58.03 Proiect Finalizarea statiei de epurare Glina, reabilitarea principalelor colectoare de canalizare si a canalului colector Dambovita (Caseta) in Municipiul Bucuresti - Etapa II</t>
  </si>
  <si>
    <t>„</t>
  </si>
</sst>
</file>

<file path=xl/styles.xml><?xml version="1.0" encoding="utf-8"?>
<styleSheet xmlns="http://schemas.openxmlformats.org/spreadsheetml/2006/main">
  <numFmts count="64">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0.0\ "/>
    <numFmt numFmtId="189" formatCode="00000"/>
    <numFmt numFmtId="190" formatCode="#,##0\ \ \ \ \ \ \ "/>
    <numFmt numFmtId="191" formatCode="#,##0\ &quot;DM&quot;;\-#,##0\ &quot;DM&quot;"/>
    <numFmt numFmtId="192" formatCode="#,##0\ &quot;DM&quot;;[Red]\-#,##0\ &quot;DM&quot;"/>
    <numFmt numFmtId="193" formatCode="#,##0.00\ &quot;DM&quot;;\-#,##0.00\ &quot;DM&quot;"/>
    <numFmt numFmtId="194" formatCode="#,##0.00\ &quot;DM&quot;;[Red]\-#,##0.00\ &quot;DM&quot;"/>
    <numFmt numFmtId="195" formatCode="_-* #,##0\ &quot;DM&quot;_-;\-* #,##0\ &quot;DM&quot;_-;_-* &quot;-&quot;\ &quot;DM&quot;_-;_-@_-"/>
    <numFmt numFmtId="196" formatCode="_-* #,##0\ _D_M_-;\-* #,##0\ _D_M_-;_-* &quot;-&quot;\ _D_M_-;_-@_-"/>
    <numFmt numFmtId="197" formatCode="_-* #,##0.00\ &quot;DM&quot;_-;\-* #,##0.00\ &quot;DM&quot;_-;_-* &quot;-&quot;??\ &quot;DM&quot;_-;_-@_-"/>
    <numFmt numFmtId="198" formatCode="_-* #,##0.00\ _D_M_-;\-* #,##0.00\ _D_M_-;_-* &quot;-&quot;??\ _D_M_-;_-@_-"/>
    <numFmt numFmtId="199" formatCode="#,##0.0_);\(#,##0.0\)"/>
    <numFmt numFmtId="200" formatCode="#,##0.0"/>
    <numFmt numFmtId="201" formatCode="0.0"/>
    <numFmt numFmtId="202" formatCode="#,##0.000_);\(#,##0.000\)"/>
    <numFmt numFmtId="203" formatCode="_-* #,##0.0\ _D_M_-;\-* #,##0.0\ _D_M_-;_-* &quot;-&quot;??\ _D_M_-;_-@_-"/>
    <numFmt numFmtId="204" formatCode="_-* #,##0\ _D_M_-;\-* #,##0\ _D_M_-;_-* &quot;-&quot;??\ _D_M_-;_-@_-"/>
    <numFmt numFmtId="205" formatCode="_-* #,##0.000\ _D_M_-;\-* #,##0.000\ _D_M_-;_-* &quot;-&quot;??\ _D_M_-;_-@_-"/>
    <numFmt numFmtId="206" formatCode="_-* #,##0.0000\ _D_M_-;\-* #,##0.0000\ _D_M_-;_-* &quot;-&quot;??\ _D_M_-;_-@_-"/>
    <numFmt numFmtId="207" formatCode="_-* #,##0.00000\ _D_M_-;\-* #,##0.00000\ _D_M_-;_-* &quot;-&quot;??\ _D_M_-;_-@_-"/>
    <numFmt numFmtId="208" formatCode="0.000"/>
    <numFmt numFmtId="209" formatCode="0.0000"/>
    <numFmt numFmtId="210" formatCode="0.00000"/>
    <numFmt numFmtId="211" formatCode="0.0000000"/>
    <numFmt numFmtId="212" formatCode="0.000000"/>
    <numFmt numFmtId="213" formatCode="0.00000000"/>
    <numFmt numFmtId="214" formatCode="m/d/yy\ h:mm\ AM/PM"/>
    <numFmt numFmtId="215" formatCode="&quot;Da&quot;;&quot;Da&quot;;&quot;Nu&quot;"/>
    <numFmt numFmtId="216" formatCode="&quot;Adevărat&quot;;&quot;Adevărat&quot;;&quot;Fals&quot;"/>
    <numFmt numFmtId="217" formatCode="&quot;Activat&quot;;&quot;Activat&quot;;&quot;Dezactivat&quot;"/>
    <numFmt numFmtId="218" formatCode="[$-418]d\ mmmm\ yyyy"/>
    <numFmt numFmtId="219" formatCode="#,##0_ ;[Red]\-#,##0\ "/>
  </numFmts>
  <fonts count="53">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i/>
      <sz val="10"/>
      <name val="Arial"/>
      <family val="2"/>
    </font>
    <font>
      <b/>
      <sz val="12"/>
      <name val="Arial"/>
      <family val="2"/>
    </font>
    <font>
      <i/>
      <sz val="10"/>
      <name val="Arial"/>
      <family val="2"/>
    </font>
    <font>
      <sz val="9"/>
      <name val="Times New Roman"/>
      <family val="1"/>
    </font>
    <font>
      <b/>
      <sz val="9"/>
      <name val="Times New Roman"/>
      <family val="1"/>
    </font>
    <font>
      <sz val="12"/>
      <name val="Arial"/>
      <family val="2"/>
    </font>
    <font>
      <sz val="10"/>
      <color indexed="8"/>
      <name val="Arial"/>
      <family val="2"/>
    </font>
    <font>
      <b/>
      <sz val="10"/>
      <color indexed="8"/>
      <name val="Arial"/>
      <family val="2"/>
    </font>
    <font>
      <sz val="10"/>
      <color indexed="9"/>
      <name val="Arial"/>
      <family val="2"/>
    </font>
    <font>
      <sz val="10"/>
      <color indexed="17"/>
      <name val="Arial"/>
      <family val="2"/>
    </font>
    <font>
      <b/>
      <sz val="10"/>
      <color indexed="52"/>
      <name val="Arial"/>
      <family val="2"/>
    </font>
    <font>
      <sz val="10"/>
      <color indexed="52"/>
      <name val="Arial"/>
      <family val="2"/>
    </font>
    <font>
      <sz val="10"/>
      <color indexed="20"/>
      <name val="Arial"/>
      <family val="2"/>
    </font>
    <font>
      <b/>
      <sz val="10"/>
      <color indexed="63"/>
      <name val="Arial"/>
      <family val="2"/>
    </font>
    <font>
      <sz val="10"/>
      <color indexed="62"/>
      <name val="Arial"/>
      <family val="2"/>
    </font>
    <font>
      <sz val="10"/>
      <color indexed="60"/>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b/>
      <sz val="10"/>
      <color indexed="9"/>
      <name val="Arial"/>
      <family val="2"/>
    </font>
    <font>
      <b/>
      <sz val="18"/>
      <color indexed="56"/>
      <name val="Cambria"/>
      <family val="1"/>
    </font>
    <font>
      <b/>
      <sz val="11"/>
      <name val="Times New Roman"/>
      <family val="1"/>
    </font>
    <font>
      <sz val="9"/>
      <name val="Arial"/>
      <family val="2"/>
    </font>
    <font>
      <sz val="9"/>
      <color indexed="8"/>
      <name val="Times New Roman"/>
      <family val="1"/>
    </font>
    <font>
      <b/>
      <sz val="11"/>
      <color indexed="8"/>
      <name val="Times New Roman"/>
      <family val="1"/>
    </font>
    <font>
      <b/>
      <sz val="10"/>
      <color indexed="10"/>
      <name val="Arial"/>
      <family val="2"/>
    </font>
    <font>
      <sz val="10"/>
      <color theme="1"/>
      <name val="Arial"/>
      <family val="2"/>
    </font>
    <font>
      <sz val="10"/>
      <color theme="0"/>
      <name val="Arial"/>
      <family val="2"/>
    </font>
    <font>
      <sz val="10"/>
      <color rgb="FF006100"/>
      <name val="Arial"/>
      <family val="2"/>
    </font>
    <font>
      <b/>
      <sz val="10"/>
      <color rgb="FFFA7D00"/>
      <name val="Arial"/>
      <family val="2"/>
    </font>
    <font>
      <sz val="10"/>
      <color rgb="FFFA7D00"/>
      <name val="Arial"/>
      <family val="2"/>
    </font>
    <font>
      <sz val="10"/>
      <color rgb="FF9C0006"/>
      <name val="Arial"/>
      <family val="2"/>
    </font>
    <font>
      <b/>
      <sz val="10"/>
      <color rgb="FF3F3F3F"/>
      <name val="Arial"/>
      <family val="2"/>
    </font>
    <font>
      <sz val="10"/>
      <color rgb="FF3F3F76"/>
      <name val="Arial"/>
      <family val="2"/>
    </font>
    <font>
      <sz val="10"/>
      <color rgb="FF9C6500"/>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9"/>
      <color theme="1"/>
      <name val="Times New Roman"/>
      <family val="1"/>
    </font>
    <font>
      <b/>
      <sz val="11"/>
      <color theme="1"/>
      <name val="Times New Roman"/>
      <family val="1"/>
    </font>
    <font>
      <b/>
      <sz val="10"/>
      <color rgb="FFFF0000"/>
      <name val="Arial"/>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A5A5A5"/>
        <bgColor indexed="64"/>
      </patternFill>
    </fill>
    <fill>
      <patternFill patternType="solid">
        <fgColor indexed="55"/>
        <bgColor indexed="64"/>
      </patternFill>
    </fill>
    <fill>
      <patternFill patternType="solid">
        <fgColor theme="0"/>
        <bgColor indexed="64"/>
      </patternFill>
    </fill>
    <fill>
      <patternFill patternType="solid">
        <fgColor theme="7" tint="0.7999799847602844"/>
        <bgColor indexed="64"/>
      </patternFill>
    </fill>
    <fill>
      <patternFill patternType="solid">
        <fgColor theme="2" tint="-0.09996999800205231"/>
        <bgColor indexed="64"/>
      </patternFill>
    </fill>
    <fill>
      <patternFill patternType="solid">
        <fgColor rgb="FFFFFF00"/>
        <bgColor indexed="64"/>
      </patternFill>
    </fill>
    <fill>
      <patternFill patternType="solid">
        <fgColor indexed="65"/>
        <bgColor indexed="64"/>
      </patternFill>
    </fill>
    <fill>
      <patternFill patternType="solid">
        <fgColor theme="6" tint="0.5999900102615356"/>
        <bgColor indexed="64"/>
      </patternFill>
    </fill>
    <fill>
      <patternFill patternType="solid">
        <fgColor rgb="FFFFFF99"/>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2"/>
        <bgColor indexed="64"/>
      </patternFill>
    </fill>
    <fill>
      <patternFill patternType="solid">
        <fgColor indexed="1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medium"/>
      <bottom>
        <color indexed="63"/>
      </bottom>
    </border>
    <border>
      <left style="thin"/>
      <right>
        <color indexed="63"/>
      </right>
      <top>
        <color indexed="63"/>
      </top>
      <bottom style="medium"/>
    </border>
    <border>
      <left>
        <color indexed="63"/>
      </left>
      <right>
        <color indexed="63"/>
      </right>
      <top style="thin"/>
      <bottom style="thin"/>
    </border>
    <border>
      <left style="thin"/>
      <right style="thin"/>
      <top style="thick"/>
      <bottom>
        <color indexed="63"/>
      </bottom>
    </border>
    <border>
      <left>
        <color indexed="63"/>
      </left>
      <right style="thin"/>
      <top style="thick"/>
      <bottom>
        <color indexed="63"/>
      </bottom>
    </border>
    <border>
      <left style="thin"/>
      <right>
        <color indexed="63"/>
      </right>
      <top style="thin"/>
      <bottom style="thin"/>
    </border>
    <border>
      <left style="thin"/>
      <right style="thin"/>
      <top>
        <color indexed="63"/>
      </top>
      <bottom style="thick"/>
    </border>
    <border>
      <left style="thin"/>
      <right>
        <color indexed="63"/>
      </right>
      <top style="medium"/>
      <bottom>
        <color indexed="63"/>
      </bottom>
    </border>
  </borders>
  <cellStyleXfs count="15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33"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33"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33"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3"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33"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3"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33"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33" fillId="1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3" fillId="1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33"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34"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34" fillId="21"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34"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34"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34" fillId="24"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34"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34"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34"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34"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34" fillId="3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34" fillId="34"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34" fillId="35"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35" fillId="37"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6" fillId="38" borderId="1" applyNumberFormat="0" applyAlignment="0" applyProtection="0"/>
    <xf numFmtId="0" fontId="15" fillId="39" borderId="2" applyNumberFormat="0" applyAlignment="0" applyProtection="0"/>
    <xf numFmtId="0" fontId="15" fillId="39" borderId="2" applyNumberFormat="0" applyAlignment="0" applyProtection="0"/>
    <xf numFmtId="0" fontId="37"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38" fillId="40"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9" fillId="38" borderId="5" applyNumberFormat="0" applyAlignment="0" applyProtection="0"/>
    <xf numFmtId="0" fontId="18" fillId="39" borderId="6" applyNumberFormat="0" applyAlignment="0" applyProtection="0"/>
    <xf numFmtId="0" fontId="18" fillId="39" borderId="6" applyNumberFormat="0" applyAlignment="0" applyProtection="0"/>
    <xf numFmtId="0" fontId="40" fillId="41" borderId="1" applyNumberFormat="0" applyAlignment="0" applyProtection="0"/>
    <xf numFmtId="0" fontId="19" fillId="9" borderId="2" applyNumberFormat="0" applyAlignment="0" applyProtection="0"/>
    <xf numFmtId="0" fontId="19" fillId="9"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42"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44" borderId="7" applyNumberFormat="0" applyFont="0" applyAlignment="0" applyProtection="0"/>
    <xf numFmtId="0" fontId="11" fillId="45" borderId="8" applyNumberFormat="0" applyFont="0" applyAlignment="0" applyProtection="0"/>
    <xf numFmtId="0" fontId="11" fillId="45" borderId="8" applyNumberFormat="0" applyFont="0" applyAlignment="0" applyProtection="0"/>
    <xf numFmtId="9" fontId="0" fillId="0" borderId="0" applyFont="0" applyFill="0" applyBorder="0" applyAlignment="0" applyProtection="0"/>
    <xf numFmtId="0" fontId="4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46" fillId="0" borderId="11"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47" fillId="0" borderId="13"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4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8" fillId="0" borderId="15"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49" fillId="46" borderId="17" applyNumberFormat="0" applyAlignment="0" applyProtection="0"/>
    <xf numFmtId="0" fontId="26" fillId="47" borderId="18" applyNumberFormat="0" applyAlignment="0" applyProtection="0"/>
    <xf numFmtId="0" fontId="26" fillId="47" borderId="18" applyNumberFormat="0" applyAlignment="0" applyProtection="0"/>
    <xf numFmtId="179" fontId="0" fillId="0" borderId="0" applyFont="0" applyFill="0" applyBorder="0" applyAlignment="0" applyProtection="0"/>
    <xf numFmtId="177" fontId="0" fillId="0" borderId="0" applyFont="0" applyFill="0" applyBorder="0" applyAlignment="0" applyProtection="0"/>
  </cellStyleXfs>
  <cellXfs count="937">
    <xf numFmtId="0" fontId="0" fillId="0" borderId="0" xfId="0" applyAlignment="1">
      <alignment/>
    </xf>
    <xf numFmtId="0" fontId="0" fillId="0" borderId="0" xfId="0" applyAlignment="1">
      <alignment horizontal="center"/>
    </xf>
    <xf numFmtId="0" fontId="0" fillId="0" borderId="19" xfId="0" applyBorder="1" applyAlignment="1">
      <alignment/>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horizontal="center"/>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6" xfId="0" applyFill="1" applyBorder="1" applyAlignment="1">
      <alignment/>
    </xf>
    <xf numFmtId="0" fontId="0" fillId="0" borderId="0" xfId="0" applyBorder="1" applyAlignment="1">
      <alignment horizontal="center"/>
    </xf>
    <xf numFmtId="0" fontId="0" fillId="0" borderId="20" xfId="0" applyFill="1" applyBorder="1" applyAlignment="1">
      <alignment/>
    </xf>
    <xf numFmtId="0" fontId="0" fillId="0" borderId="20" xfId="0" applyFill="1" applyBorder="1" applyAlignment="1">
      <alignment horizontal="center"/>
    </xf>
    <xf numFmtId="0" fontId="0" fillId="0" borderId="23" xfId="0" applyFill="1" applyBorder="1" applyAlignment="1">
      <alignment/>
    </xf>
    <xf numFmtId="0" fontId="0" fillId="0" borderId="27" xfId="0" applyFill="1" applyBorder="1" applyAlignment="1">
      <alignment horizontal="center"/>
    </xf>
    <xf numFmtId="0" fontId="0" fillId="0" borderId="28" xfId="0" applyBorder="1" applyAlignment="1">
      <alignment horizontal="center"/>
    </xf>
    <xf numFmtId="0" fontId="0" fillId="0" borderId="21" xfId="0" applyFill="1" applyBorder="1" applyAlignment="1">
      <alignment/>
    </xf>
    <xf numFmtId="0" fontId="0" fillId="0" borderId="21" xfId="0" applyFill="1" applyBorder="1" applyAlignment="1">
      <alignment horizontal="center"/>
    </xf>
    <xf numFmtId="0" fontId="0" fillId="0" borderId="24" xfId="0" applyFill="1" applyBorder="1" applyAlignment="1">
      <alignment/>
    </xf>
    <xf numFmtId="0" fontId="2" fillId="0" borderId="0" xfId="0" applyFont="1" applyAlignment="1">
      <alignment horizontal="center"/>
    </xf>
    <xf numFmtId="0" fontId="0" fillId="0" borderId="25" xfId="0" applyFill="1" applyBorder="1" applyAlignment="1">
      <alignment horizontal="center"/>
    </xf>
    <xf numFmtId="0" fontId="0" fillId="0" borderId="0" xfId="0" applyBorder="1" applyAlignment="1">
      <alignment/>
    </xf>
    <xf numFmtId="0" fontId="0" fillId="0" borderId="0" xfId="117" applyFont="1" applyFill="1">
      <alignment/>
      <protection/>
    </xf>
    <xf numFmtId="0" fontId="0" fillId="0" borderId="0" xfId="0" applyBorder="1" applyAlignment="1" quotePrefix="1">
      <alignment horizontal="center"/>
    </xf>
    <xf numFmtId="0" fontId="0" fillId="0" borderId="23" xfId="0" applyFill="1" applyBorder="1" applyAlignment="1">
      <alignment horizontal="center"/>
    </xf>
    <xf numFmtId="0" fontId="0" fillId="0" borderId="26" xfId="0" applyFill="1" applyBorder="1" applyAlignment="1">
      <alignment horizontal="center"/>
    </xf>
    <xf numFmtId="0" fontId="0" fillId="0" borderId="0" xfId="0" applyFont="1" applyAlignment="1">
      <alignment/>
    </xf>
    <xf numFmtId="0" fontId="0" fillId="0" borderId="29" xfId="0" applyFill="1" applyBorder="1" applyAlignment="1">
      <alignment horizontal="center"/>
    </xf>
    <xf numFmtId="0" fontId="0" fillId="0" borderId="28" xfId="0" applyFill="1" applyBorder="1" applyAlignment="1">
      <alignment horizontal="center"/>
    </xf>
    <xf numFmtId="0" fontId="0" fillId="0" borderId="0" xfId="0" applyFill="1" applyBorder="1" applyAlignment="1">
      <alignment horizontal="right"/>
    </xf>
    <xf numFmtId="0" fontId="0" fillId="0" borderId="25" xfId="0" applyFill="1" applyBorder="1" applyAlignment="1">
      <alignment/>
    </xf>
    <xf numFmtId="0" fontId="0" fillId="48" borderId="20" xfId="0" applyFill="1" applyBorder="1" applyAlignment="1">
      <alignment horizontal="center"/>
    </xf>
    <xf numFmtId="0" fontId="0" fillId="48" borderId="25" xfId="0" applyFill="1" applyBorder="1" applyAlignment="1">
      <alignment/>
    </xf>
    <xf numFmtId="0" fontId="0" fillId="48" borderId="21" xfId="0" applyFill="1" applyBorder="1" applyAlignment="1">
      <alignment horizontal="center"/>
    </xf>
    <xf numFmtId="0" fontId="0" fillId="48" borderId="21" xfId="0" applyFill="1" applyBorder="1" applyAlignment="1">
      <alignment/>
    </xf>
    <xf numFmtId="0" fontId="0" fillId="48" borderId="0" xfId="0" applyFill="1" applyAlignment="1">
      <alignment/>
    </xf>
    <xf numFmtId="0" fontId="2" fillId="7" borderId="30" xfId="0" applyFont="1" applyFill="1" applyBorder="1" applyAlignment="1">
      <alignment horizontal="left"/>
    </xf>
    <xf numFmtId="0" fontId="2" fillId="7" borderId="31" xfId="0" applyFont="1" applyFill="1" applyBorder="1" applyAlignment="1">
      <alignment horizontal="left"/>
    </xf>
    <xf numFmtId="0" fontId="0" fillId="0" borderId="32" xfId="0" applyFill="1" applyBorder="1" applyAlignment="1">
      <alignment/>
    </xf>
    <xf numFmtId="0" fontId="0" fillId="0" borderId="20" xfId="0" applyFont="1" applyFill="1" applyBorder="1" applyAlignment="1">
      <alignment horizontal="center"/>
    </xf>
    <xf numFmtId="4" fontId="0" fillId="0" borderId="0" xfId="0" applyNumberFormat="1" applyAlignment="1">
      <alignment/>
    </xf>
    <xf numFmtId="4" fontId="2" fillId="0" borderId="0" xfId="0" applyNumberFormat="1" applyFont="1" applyAlignment="1">
      <alignment horizontal="center"/>
    </xf>
    <xf numFmtId="4" fontId="0" fillId="0" borderId="20" xfId="0" applyNumberFormat="1" applyFill="1" applyBorder="1" applyAlignment="1">
      <alignment/>
    </xf>
    <xf numFmtId="4" fontId="0" fillId="0" borderId="27" xfId="0" applyNumberFormat="1" applyFill="1" applyBorder="1" applyAlignment="1">
      <alignment/>
    </xf>
    <xf numFmtId="4" fontId="0" fillId="0" borderId="20" xfId="0" applyNumberFormat="1" applyBorder="1" applyAlignment="1">
      <alignment/>
    </xf>
    <xf numFmtId="4" fontId="0" fillId="0" borderId="21" xfId="0" applyNumberFormat="1" applyBorder="1" applyAlignment="1">
      <alignment/>
    </xf>
    <xf numFmtId="4" fontId="0" fillId="0" borderId="21" xfId="0" applyNumberFormat="1" applyFill="1" applyBorder="1" applyAlignment="1">
      <alignment/>
    </xf>
    <xf numFmtId="4" fontId="0" fillId="0" borderId="25" xfId="0" applyNumberFormat="1" applyFill="1" applyBorder="1" applyAlignment="1">
      <alignment/>
    </xf>
    <xf numFmtId="4" fontId="0" fillId="48" borderId="25" xfId="0" applyNumberFormat="1" applyFill="1" applyBorder="1" applyAlignment="1">
      <alignment/>
    </xf>
    <xf numFmtId="4" fontId="0" fillId="48" borderId="21" xfId="0" applyNumberFormat="1" applyFill="1" applyBorder="1" applyAlignment="1">
      <alignment/>
    </xf>
    <xf numFmtId="4" fontId="0" fillId="48" borderId="20" xfId="0" applyNumberFormat="1" applyFill="1" applyBorder="1" applyAlignment="1">
      <alignment/>
    </xf>
    <xf numFmtId="0" fontId="2" fillId="48" borderId="20" xfId="0" applyFont="1" applyFill="1" applyBorder="1" applyAlignment="1">
      <alignment horizontal="center"/>
    </xf>
    <xf numFmtId="0" fontId="2" fillId="48" borderId="25" xfId="0" applyFont="1" applyFill="1" applyBorder="1" applyAlignment="1">
      <alignment horizontal="center"/>
    </xf>
    <xf numFmtId="4" fontId="2" fillId="48" borderId="25" xfId="0" applyNumberFormat="1" applyFont="1" applyFill="1" applyBorder="1" applyAlignment="1">
      <alignment/>
    </xf>
    <xf numFmtId="0" fontId="2" fillId="0" borderId="0" xfId="0" applyFont="1" applyAlignment="1">
      <alignment/>
    </xf>
    <xf numFmtId="0" fontId="2" fillId="48" borderId="21" xfId="0" applyFont="1" applyFill="1" applyBorder="1" applyAlignment="1">
      <alignment horizontal="center"/>
    </xf>
    <xf numFmtId="4" fontId="2" fillId="48" borderId="21" xfId="0" applyNumberFormat="1" applyFont="1" applyFill="1" applyBorder="1" applyAlignment="1">
      <alignment/>
    </xf>
    <xf numFmtId="0" fontId="2" fillId="0" borderId="20" xfId="0" applyFont="1" applyFill="1" applyBorder="1" applyAlignment="1">
      <alignment horizontal="center"/>
    </xf>
    <xf numFmtId="0" fontId="2" fillId="0" borderId="20" xfId="0" applyFont="1" applyFill="1" applyBorder="1" applyAlignment="1">
      <alignment/>
    </xf>
    <xf numFmtId="4" fontId="2" fillId="0" borderId="20" xfId="0" applyNumberFormat="1" applyFon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xf>
    <xf numFmtId="3" fontId="50" fillId="0" borderId="0" xfId="0" applyNumberFormat="1" applyFont="1" applyFill="1" applyAlignment="1">
      <alignment/>
    </xf>
    <xf numFmtId="3" fontId="51" fillId="0" borderId="0" xfId="0" applyNumberFormat="1"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quotePrefix="1">
      <alignment horizontal="right"/>
    </xf>
    <xf numFmtId="0" fontId="0" fillId="0" borderId="0" xfId="0" applyFont="1" applyFill="1" applyAlignment="1">
      <alignment horizontal="right"/>
    </xf>
    <xf numFmtId="0" fontId="0" fillId="0" borderId="25" xfId="0" applyFont="1" applyFill="1" applyBorder="1" applyAlignment="1">
      <alignment horizontal="center"/>
    </xf>
    <xf numFmtId="0" fontId="0" fillId="0" borderId="31" xfId="0" applyFont="1" applyFill="1" applyBorder="1" applyAlignment="1">
      <alignment horizontal="center"/>
    </xf>
    <xf numFmtId="0" fontId="0" fillId="0" borderId="31" xfId="0" applyFont="1" applyFill="1" applyBorder="1" applyAlignment="1" quotePrefix="1">
      <alignment horizontal="center"/>
    </xf>
    <xf numFmtId="0" fontId="0" fillId="0" borderId="28" xfId="0" applyFont="1" applyFill="1" applyBorder="1" applyAlignment="1">
      <alignment horizontal="center"/>
    </xf>
    <xf numFmtId="0" fontId="0" fillId="0" borderId="0" xfId="0" applyFont="1" applyFill="1" applyBorder="1" applyAlignment="1">
      <alignment horizontal="center"/>
    </xf>
    <xf numFmtId="0" fontId="0" fillId="0" borderId="23" xfId="0" applyFont="1" applyFill="1" applyBorder="1" applyAlignment="1">
      <alignment horizontal="center"/>
    </xf>
    <xf numFmtId="0" fontId="0" fillId="0" borderId="32" xfId="0" applyFont="1" applyFill="1" applyBorder="1" applyAlignment="1">
      <alignment horizontal="center"/>
    </xf>
    <xf numFmtId="0" fontId="0" fillId="0" borderId="19" xfId="0" applyFont="1" applyFill="1" applyBorder="1" applyAlignment="1">
      <alignment horizontal="center"/>
    </xf>
    <xf numFmtId="0" fontId="0" fillId="0" borderId="21" xfId="0" applyFont="1" applyFill="1" applyBorder="1" applyAlignment="1">
      <alignment horizontal="center"/>
    </xf>
    <xf numFmtId="0" fontId="0" fillId="0" borderId="29" xfId="0" applyFont="1" applyFill="1" applyBorder="1" applyAlignment="1">
      <alignment/>
    </xf>
    <xf numFmtId="0" fontId="0" fillId="0" borderId="30" xfId="0" applyFont="1" applyFill="1" applyBorder="1" applyAlignment="1">
      <alignment/>
    </xf>
    <xf numFmtId="0" fontId="0" fillId="0" borderId="31" xfId="0" applyFont="1" applyFill="1" applyBorder="1" applyAlignment="1">
      <alignment/>
    </xf>
    <xf numFmtId="0" fontId="0" fillId="0" borderId="25" xfId="0" applyFont="1" applyFill="1" applyBorder="1" applyAlignment="1">
      <alignment/>
    </xf>
    <xf numFmtId="0" fontId="0" fillId="0" borderId="28" xfId="0" applyFont="1" applyFill="1" applyBorder="1" applyAlignment="1">
      <alignment/>
    </xf>
    <xf numFmtId="0" fontId="0" fillId="0" borderId="0" xfId="0" applyFont="1" applyFill="1" applyBorder="1" applyAlignment="1">
      <alignment/>
    </xf>
    <xf numFmtId="0" fontId="0" fillId="0" borderId="20" xfId="0" applyFont="1" applyFill="1" applyBorder="1" applyAlignment="1" quotePrefix="1">
      <alignment horizontal="center"/>
    </xf>
    <xf numFmtId="0" fontId="0" fillId="0" borderId="23" xfId="0" applyFont="1" applyFill="1" applyBorder="1" applyAlignment="1">
      <alignment/>
    </xf>
    <xf numFmtId="0" fontId="0" fillId="0" borderId="20" xfId="0" applyFont="1" applyFill="1" applyBorder="1" applyAlignment="1">
      <alignment/>
    </xf>
    <xf numFmtId="0" fontId="0" fillId="0" borderId="0" xfId="0" applyFont="1" applyFill="1" applyBorder="1" applyAlignment="1">
      <alignment horizontal="left"/>
    </xf>
    <xf numFmtId="0" fontId="0" fillId="0" borderId="28" xfId="0" applyFont="1" applyFill="1" applyBorder="1" applyAlignment="1" quotePrefix="1">
      <alignment horizontal="right"/>
    </xf>
    <xf numFmtId="0" fontId="0" fillId="0" borderId="32" xfId="0" applyFont="1" applyFill="1" applyBorder="1" applyAlignment="1">
      <alignment/>
    </xf>
    <xf numFmtId="0" fontId="0" fillId="0" borderId="21" xfId="0" applyFont="1" applyFill="1" applyBorder="1" applyAlignment="1">
      <alignment/>
    </xf>
    <xf numFmtId="0" fontId="0" fillId="0" borderId="24" xfId="0" applyFont="1" applyFill="1" applyBorder="1" applyAlignment="1">
      <alignment/>
    </xf>
    <xf numFmtId="0" fontId="10" fillId="0" borderId="0" xfId="0" applyFont="1" applyAlignment="1">
      <alignment/>
    </xf>
    <xf numFmtId="0" fontId="0" fillId="0" borderId="0" xfId="0" applyFont="1" applyBorder="1" applyAlignment="1">
      <alignment/>
    </xf>
    <xf numFmtId="0" fontId="1" fillId="0" borderId="0" xfId="0" applyFont="1" applyAlignment="1">
      <alignment/>
    </xf>
    <xf numFmtId="0" fontId="1" fillId="0" borderId="0" xfId="0" applyFont="1" applyBorder="1" applyAlignment="1">
      <alignment/>
    </xf>
    <xf numFmtId="0" fontId="2" fillId="0" borderId="28" xfId="0" applyFont="1" applyFill="1" applyBorder="1" applyAlignment="1">
      <alignment horizontal="center"/>
    </xf>
    <xf numFmtId="0" fontId="0" fillId="0" borderId="28" xfId="0" applyFill="1" applyBorder="1" applyAlignment="1">
      <alignment/>
    </xf>
    <xf numFmtId="0" fontId="7" fillId="0" borderId="28" xfId="0" applyFont="1" applyFill="1" applyBorder="1" applyAlignment="1">
      <alignment horizontal="center"/>
    </xf>
    <xf numFmtId="0" fontId="0" fillId="0" borderId="32" xfId="0" applyFill="1" applyBorder="1" applyAlignment="1">
      <alignment horizontal="center"/>
    </xf>
    <xf numFmtId="0" fontId="0" fillId="0" borderId="22" xfId="0" applyFont="1" applyBorder="1" applyAlignment="1">
      <alignment horizontal="center"/>
    </xf>
    <xf numFmtId="0" fontId="2" fillId="0" borderId="21" xfId="0" applyFont="1" applyFill="1" applyBorder="1" applyAlignment="1">
      <alignment horizontal="center"/>
    </xf>
    <xf numFmtId="4" fontId="2" fillId="0" borderId="21" xfId="0" applyNumberFormat="1" applyFont="1" applyFill="1" applyBorder="1" applyAlignment="1">
      <alignment/>
    </xf>
    <xf numFmtId="0" fontId="0" fillId="0" borderId="33" xfId="0" applyBorder="1" applyAlignment="1">
      <alignment horizontal="center"/>
    </xf>
    <xf numFmtId="0" fontId="6" fillId="0" borderId="23" xfId="0" applyFont="1" applyFill="1" applyBorder="1" applyAlignment="1">
      <alignment/>
    </xf>
    <xf numFmtId="0" fontId="5" fillId="0" borderId="23" xfId="0" applyFont="1" applyBorder="1" applyAlignment="1">
      <alignment/>
    </xf>
    <xf numFmtId="0" fontId="7" fillId="0" borderId="31" xfId="0" applyFont="1" applyFill="1" applyBorder="1" applyAlignment="1">
      <alignment horizontal="left"/>
    </xf>
    <xf numFmtId="0" fontId="7" fillId="0" borderId="23" xfId="0" applyFont="1" applyFill="1" applyBorder="1" applyAlignment="1">
      <alignment/>
    </xf>
    <xf numFmtId="0" fontId="7" fillId="0" borderId="24" xfId="0" applyFont="1" applyFill="1" applyBorder="1" applyAlignment="1">
      <alignment/>
    </xf>
    <xf numFmtId="0" fontId="7" fillId="0" borderId="23" xfId="0" applyFont="1" applyFill="1" applyBorder="1" applyAlignment="1">
      <alignment horizontal="left"/>
    </xf>
    <xf numFmtId="0" fontId="0" fillId="0" borderId="23" xfId="0" applyFont="1" applyFill="1" applyBorder="1" applyAlignment="1">
      <alignment/>
    </xf>
    <xf numFmtId="0" fontId="0" fillId="0" borderId="24" xfId="0" applyFont="1" applyFill="1" applyBorder="1" applyAlignment="1">
      <alignment/>
    </xf>
    <xf numFmtId="0" fontId="5" fillId="0" borderId="23" xfId="0" applyFont="1" applyFill="1" applyBorder="1" applyAlignment="1">
      <alignment/>
    </xf>
    <xf numFmtId="0" fontId="7" fillId="48" borderId="23" xfId="0" applyFont="1" applyFill="1" applyBorder="1" applyAlignment="1">
      <alignment/>
    </xf>
    <xf numFmtId="0" fontId="7" fillId="48" borderId="24" xfId="0" applyFont="1" applyFill="1" applyBorder="1" applyAlignment="1">
      <alignment/>
    </xf>
    <xf numFmtId="0" fontId="7" fillId="48" borderId="23" xfId="0" applyFont="1" applyFill="1" applyBorder="1" applyAlignment="1">
      <alignment horizontal="left"/>
    </xf>
    <xf numFmtId="0" fontId="5" fillId="48" borderId="23" xfId="0" applyFont="1" applyFill="1" applyBorder="1" applyAlignment="1">
      <alignment/>
    </xf>
    <xf numFmtId="0" fontId="5" fillId="48" borderId="24" xfId="0" applyFont="1" applyFill="1" applyBorder="1" applyAlignment="1">
      <alignment/>
    </xf>
    <xf numFmtId="0" fontId="5" fillId="0" borderId="23" xfId="0" applyFont="1" applyFill="1" applyBorder="1" applyAlignment="1">
      <alignment/>
    </xf>
    <xf numFmtId="0" fontId="5" fillId="0" borderId="23" xfId="0" applyFont="1" applyFill="1" applyBorder="1" applyAlignment="1">
      <alignment horizontal="left"/>
    </xf>
    <xf numFmtId="0" fontId="2" fillId="0" borderId="0" xfId="0" applyFont="1" applyBorder="1" applyAlignment="1">
      <alignment/>
    </xf>
    <xf numFmtId="0" fontId="2" fillId="0" borderId="24" xfId="0" applyFont="1" applyFill="1" applyBorder="1" applyAlignment="1">
      <alignment/>
    </xf>
    <xf numFmtId="0" fontId="2" fillId="0" borderId="20" xfId="0" applyFont="1" applyBorder="1" applyAlignment="1">
      <alignment horizontal="center"/>
    </xf>
    <xf numFmtId="0" fontId="0" fillId="0" borderId="20" xfId="0" applyFont="1" applyBorder="1" applyAlignment="1">
      <alignment horizontal="center"/>
    </xf>
    <xf numFmtId="0" fontId="2" fillId="0" borderId="0" xfId="0" applyFont="1" applyFill="1" applyBorder="1" applyAlignment="1">
      <alignment/>
    </xf>
    <xf numFmtId="0" fontId="42" fillId="0" borderId="0" xfId="0" applyFont="1" applyAlignment="1">
      <alignment/>
    </xf>
    <xf numFmtId="0" fontId="2" fillId="0" borderId="25" xfId="0" applyFont="1" applyFill="1" applyBorder="1" applyAlignment="1">
      <alignment horizontal="center"/>
    </xf>
    <xf numFmtId="4" fontId="2" fillId="0" borderId="25" xfId="0" applyNumberFormat="1" applyFont="1" applyFill="1" applyBorder="1" applyAlignment="1">
      <alignment/>
    </xf>
    <xf numFmtId="4" fontId="0" fillId="0" borderId="20" xfId="0" applyNumberFormat="1" applyFont="1" applyFill="1" applyBorder="1" applyAlignment="1">
      <alignment/>
    </xf>
    <xf numFmtId="0" fontId="5" fillId="0" borderId="25" xfId="0" applyFont="1" applyFill="1" applyBorder="1" applyAlignment="1">
      <alignment/>
    </xf>
    <xf numFmtId="0" fontId="0" fillId="0" borderId="21" xfId="0" applyFont="1" applyFill="1" applyBorder="1" applyAlignment="1">
      <alignment/>
    </xf>
    <xf numFmtId="4" fontId="2" fillId="0" borderId="20" xfId="0" applyNumberFormat="1" applyFont="1" applyFill="1" applyBorder="1" applyAlignment="1">
      <alignment horizontal="right"/>
    </xf>
    <xf numFmtId="0" fontId="0" fillId="0" borderId="26" xfId="0" applyFont="1" applyFill="1" applyBorder="1" applyAlignment="1">
      <alignment/>
    </xf>
    <xf numFmtId="0" fontId="0" fillId="0" borderId="27" xfId="0" applyFont="1" applyFill="1" applyBorder="1" applyAlignment="1">
      <alignment horizontal="center"/>
    </xf>
    <xf numFmtId="4" fontId="0" fillId="0" borderId="27" xfId="0" applyNumberFormat="1" applyFont="1" applyFill="1" applyBorder="1" applyAlignment="1">
      <alignment/>
    </xf>
    <xf numFmtId="4" fontId="0" fillId="0" borderId="20" xfId="0" applyNumberFormat="1" applyFont="1" applyBorder="1" applyAlignment="1">
      <alignment/>
    </xf>
    <xf numFmtId="0" fontId="0" fillId="0" borderId="21" xfId="0" applyFont="1" applyBorder="1" applyAlignment="1">
      <alignment horizontal="center"/>
    </xf>
    <xf numFmtId="4" fontId="0" fillId="0" borderId="21" xfId="0" applyNumberFormat="1" applyFont="1" applyBorder="1" applyAlignment="1">
      <alignment/>
    </xf>
    <xf numFmtId="0" fontId="0" fillId="0" borderId="24" xfId="0" applyFont="1" applyBorder="1" applyAlignment="1">
      <alignment/>
    </xf>
    <xf numFmtId="0" fontId="0" fillId="48" borderId="20" xfId="0" applyFont="1" applyFill="1" applyBorder="1" applyAlignment="1">
      <alignment horizontal="center"/>
    </xf>
    <xf numFmtId="0" fontId="0" fillId="48" borderId="21" xfId="0" applyFont="1" applyFill="1" applyBorder="1" applyAlignment="1">
      <alignment horizontal="center"/>
    </xf>
    <xf numFmtId="4" fontId="0" fillId="0" borderId="25" xfId="0" applyNumberFormat="1" applyFont="1" applyFill="1" applyBorder="1" applyAlignment="1">
      <alignment/>
    </xf>
    <xf numFmtId="4" fontId="0" fillId="0" borderId="21" xfId="0" applyNumberFormat="1" applyFont="1" applyFill="1" applyBorder="1" applyAlignment="1">
      <alignment/>
    </xf>
    <xf numFmtId="2" fontId="0" fillId="0" borderId="21" xfId="0" applyNumberFormat="1" applyFont="1" applyFill="1" applyBorder="1" applyAlignment="1">
      <alignment/>
    </xf>
    <xf numFmtId="3" fontId="0" fillId="0" borderId="0" xfId="0" applyNumberFormat="1" applyFont="1" applyFill="1" applyBorder="1" applyAlignment="1">
      <alignment/>
    </xf>
    <xf numFmtId="0" fontId="0" fillId="0" borderId="31" xfId="0" applyFont="1" applyBorder="1" applyAlignment="1">
      <alignment horizontal="left"/>
    </xf>
    <xf numFmtId="0" fontId="0" fillId="0" borderId="23" xfId="0" applyFont="1" applyBorder="1" applyAlignment="1">
      <alignment/>
    </xf>
    <xf numFmtId="0" fontId="0" fillId="0" borderId="29" xfId="0" applyFont="1" applyFill="1" applyBorder="1" applyAlignment="1">
      <alignment horizontal="center"/>
    </xf>
    <xf numFmtId="0" fontId="2" fillId="7" borderId="30" xfId="0" applyFont="1" applyFill="1" applyBorder="1" applyAlignment="1">
      <alignment horizontal="left"/>
    </xf>
    <xf numFmtId="0" fontId="2" fillId="7" borderId="31" xfId="0" applyFont="1" applyFill="1" applyBorder="1" applyAlignment="1">
      <alignment horizontal="left"/>
    </xf>
    <xf numFmtId="0" fontId="0" fillId="0" borderId="23" xfId="0" applyFont="1" applyFill="1" applyBorder="1" applyAlignment="1">
      <alignment wrapText="1"/>
    </xf>
    <xf numFmtId="4" fontId="0" fillId="0" borderId="20" xfId="0" applyNumberFormat="1" applyFont="1" applyFill="1" applyBorder="1" applyAlignment="1">
      <alignment horizontal="right"/>
    </xf>
    <xf numFmtId="0" fontId="5" fillId="0" borderId="25" xfId="0" applyFont="1" applyFill="1" applyBorder="1" applyAlignment="1">
      <alignment horizontal="left"/>
    </xf>
    <xf numFmtId="4" fontId="2" fillId="0" borderId="20" xfId="0" applyNumberFormat="1" applyFont="1" applyBorder="1" applyAlignment="1">
      <alignment/>
    </xf>
    <xf numFmtId="0" fontId="2" fillId="0" borderId="21" xfId="0" applyFont="1" applyBorder="1" applyAlignment="1">
      <alignment horizontal="center"/>
    </xf>
    <xf numFmtId="4" fontId="2" fillId="0" borderId="21" xfId="0" applyNumberFormat="1" applyFont="1" applyBorder="1" applyAlignment="1">
      <alignment/>
    </xf>
    <xf numFmtId="0" fontId="5" fillId="0" borderId="34" xfId="0" applyFont="1" applyBorder="1" applyAlignment="1">
      <alignment/>
    </xf>
    <xf numFmtId="0" fontId="0" fillId="0" borderId="0" xfId="0" applyFont="1" applyAlignment="1">
      <alignment horizontal="center"/>
    </xf>
    <xf numFmtId="4" fontId="0" fillId="0" borderId="0" xfId="0" applyNumberFormat="1" applyFont="1" applyAlignment="1">
      <alignment/>
    </xf>
    <xf numFmtId="0" fontId="0" fillId="0" borderId="0" xfId="0" applyFont="1" applyAlignment="1">
      <alignment horizontal="right"/>
    </xf>
    <xf numFmtId="0" fontId="0" fillId="0" borderId="0" xfId="0" applyFont="1" applyBorder="1" applyAlignment="1" quotePrefix="1">
      <alignment horizontal="center"/>
    </xf>
    <xf numFmtId="0" fontId="0" fillId="0" borderId="0" xfId="0" applyFont="1" applyBorder="1" applyAlignment="1">
      <alignment horizontal="center"/>
    </xf>
    <xf numFmtId="0" fontId="2" fillId="0" borderId="0" xfId="0" applyFont="1" applyAlignment="1">
      <alignment horizontal="center"/>
    </xf>
    <xf numFmtId="4" fontId="2" fillId="0" borderId="0" xfId="0" applyNumberFormat="1" applyFont="1" applyAlignment="1">
      <alignment horizontal="center"/>
    </xf>
    <xf numFmtId="0" fontId="0" fillId="0" borderId="19" xfId="0" applyFont="1" applyBorder="1" applyAlignment="1">
      <alignment horizontal="center"/>
    </xf>
    <xf numFmtId="0" fontId="0" fillId="0" borderId="19" xfId="0" applyFont="1" applyBorder="1" applyAlignment="1">
      <alignment/>
    </xf>
    <xf numFmtId="4" fontId="0" fillId="0" borderId="0" xfId="0" applyNumberFormat="1" applyFont="1" applyBorder="1" applyAlignment="1">
      <alignment/>
    </xf>
    <xf numFmtId="0" fontId="0" fillId="0" borderId="0" xfId="0" applyFont="1" applyFill="1" applyBorder="1" applyAlignment="1">
      <alignment horizontal="right"/>
    </xf>
    <xf numFmtId="0" fontId="0" fillId="0" borderId="25" xfId="0" applyFont="1" applyBorder="1" applyAlignment="1">
      <alignment horizontal="center"/>
    </xf>
    <xf numFmtId="0" fontId="0" fillId="0" borderId="28" xfId="0" applyFont="1" applyBorder="1" applyAlignment="1">
      <alignment horizontal="center"/>
    </xf>
    <xf numFmtId="0" fontId="0" fillId="0" borderId="20" xfId="0" applyFont="1" applyBorder="1" applyAlignment="1">
      <alignment/>
    </xf>
    <xf numFmtId="0" fontId="0" fillId="0" borderId="21" xfId="0" applyFont="1" applyBorder="1" applyAlignment="1">
      <alignment/>
    </xf>
    <xf numFmtId="14" fontId="0" fillId="0" borderId="21" xfId="0" applyNumberFormat="1" applyFont="1" applyBorder="1" applyAlignment="1">
      <alignment horizontal="center"/>
    </xf>
    <xf numFmtId="0" fontId="0" fillId="0" borderId="33" xfId="0" applyFont="1" applyBorder="1" applyAlignment="1">
      <alignment horizontal="center"/>
    </xf>
    <xf numFmtId="4" fontId="0" fillId="0" borderId="21" xfId="0" applyNumberFormat="1" applyFont="1" applyBorder="1" applyAlignment="1">
      <alignment horizontal="center"/>
    </xf>
    <xf numFmtId="0" fontId="0" fillId="0" borderId="24" xfId="0" applyFont="1" applyBorder="1" applyAlignment="1">
      <alignment horizontal="center"/>
    </xf>
    <xf numFmtId="0" fontId="7" fillId="0" borderId="20" xfId="0" applyFont="1" applyFill="1" applyBorder="1" applyAlignment="1">
      <alignment horizontal="center"/>
    </xf>
    <xf numFmtId="4" fontId="0" fillId="48" borderId="25" xfId="0" applyNumberFormat="1" applyFont="1" applyFill="1" applyBorder="1" applyAlignment="1">
      <alignment/>
    </xf>
    <xf numFmtId="0" fontId="0" fillId="48" borderId="0" xfId="0" applyFont="1" applyFill="1" applyAlignment="1">
      <alignment/>
    </xf>
    <xf numFmtId="4" fontId="0" fillId="48" borderId="21" xfId="0" applyNumberFormat="1" applyFont="1" applyFill="1" applyBorder="1" applyAlignment="1">
      <alignment/>
    </xf>
    <xf numFmtId="4" fontId="0" fillId="48" borderId="20" xfId="0" applyNumberFormat="1" applyFont="1" applyFill="1" applyBorder="1" applyAlignment="1">
      <alignment/>
    </xf>
    <xf numFmtId="3" fontId="33" fillId="0" borderId="0" xfId="0" applyNumberFormat="1" applyFont="1" applyFill="1" applyAlignment="1">
      <alignment/>
    </xf>
    <xf numFmtId="3" fontId="48" fillId="0" borderId="0" xfId="0" applyNumberFormat="1" applyFont="1" applyFill="1" applyAlignment="1">
      <alignment/>
    </xf>
    <xf numFmtId="3" fontId="0" fillId="0" borderId="20" xfId="0" applyNumberFormat="1" applyFont="1" applyFill="1" applyBorder="1" applyAlignment="1">
      <alignment horizontal="center" vertical="center"/>
    </xf>
    <xf numFmtId="4" fontId="0" fillId="0" borderId="21" xfId="0" applyNumberFormat="1" applyFont="1" applyFill="1" applyBorder="1" applyAlignment="1">
      <alignment horizontal="right"/>
    </xf>
    <xf numFmtId="4" fontId="2" fillId="48" borderId="20" xfId="0" applyNumberFormat="1" applyFont="1" applyFill="1" applyBorder="1" applyAlignment="1">
      <alignment/>
    </xf>
    <xf numFmtId="4" fontId="0" fillId="0" borderId="23" xfId="0" applyNumberFormat="1" applyFont="1" applyFill="1" applyBorder="1" applyAlignment="1">
      <alignment/>
    </xf>
    <xf numFmtId="4" fontId="0" fillId="0" borderId="0" xfId="0" applyNumberFormat="1" applyFont="1" applyFill="1" applyBorder="1" applyAlignment="1">
      <alignment/>
    </xf>
    <xf numFmtId="0" fontId="2" fillId="0" borderId="29" xfId="0" applyFont="1" applyFill="1" applyBorder="1" applyAlignment="1">
      <alignment horizontal="center"/>
    </xf>
    <xf numFmtId="0" fontId="2" fillId="0" borderId="32" xfId="0" applyFont="1" applyFill="1" applyBorder="1" applyAlignment="1">
      <alignment horizontal="center"/>
    </xf>
    <xf numFmtId="4" fontId="0" fillId="0" borderId="0" xfId="0" applyNumberFormat="1" applyFont="1" applyFill="1" applyBorder="1" applyAlignment="1">
      <alignment horizontal="right"/>
    </xf>
    <xf numFmtId="4" fontId="2" fillId="8" borderId="21" xfId="0" applyNumberFormat="1" applyFont="1" applyFill="1" applyBorder="1" applyAlignment="1">
      <alignment/>
    </xf>
    <xf numFmtId="0" fontId="2" fillId="8" borderId="25" xfId="0" applyFont="1" applyFill="1" applyBorder="1" applyAlignment="1">
      <alignment horizontal="center"/>
    </xf>
    <xf numFmtId="4" fontId="2" fillId="8" borderId="25" xfId="0" applyNumberFormat="1" applyFont="1" applyFill="1" applyBorder="1" applyAlignment="1">
      <alignment/>
    </xf>
    <xf numFmtId="0" fontId="2" fillId="8" borderId="21" xfId="0" applyFont="1" applyFill="1" applyBorder="1" applyAlignment="1">
      <alignment horizontal="center"/>
    </xf>
    <xf numFmtId="0" fontId="2" fillId="0" borderId="21" xfId="0" applyFont="1" applyFill="1" applyBorder="1" applyAlignment="1">
      <alignment horizontal="left"/>
    </xf>
    <xf numFmtId="0" fontId="7" fillId="0" borderId="25" xfId="0" applyFont="1" applyFill="1" applyBorder="1" applyAlignment="1">
      <alignment horizontal="left"/>
    </xf>
    <xf numFmtId="0" fontId="0" fillId="0" borderId="35" xfId="0" applyFill="1" applyBorder="1" applyAlignment="1">
      <alignment horizontal="center"/>
    </xf>
    <xf numFmtId="0" fontId="0" fillId="0" borderId="32" xfId="0" applyBorder="1" applyAlignment="1">
      <alignment horizontal="center"/>
    </xf>
    <xf numFmtId="0" fontId="2" fillId="0" borderId="26" xfId="0" applyFont="1" applyFill="1" applyBorder="1" applyAlignment="1">
      <alignment/>
    </xf>
    <xf numFmtId="0" fontId="2" fillId="0" borderId="27" xfId="0" applyFont="1" applyFill="1" applyBorder="1" applyAlignment="1">
      <alignment horizontal="center"/>
    </xf>
    <xf numFmtId="4" fontId="2" fillId="0" borderId="27" xfId="0" applyNumberFormat="1" applyFont="1" applyFill="1" applyBorder="1" applyAlignment="1">
      <alignment/>
    </xf>
    <xf numFmtId="0" fontId="2" fillId="0" borderId="21" xfId="0" applyFont="1" applyFill="1" applyBorder="1" applyAlignment="1">
      <alignment/>
    </xf>
    <xf numFmtId="0" fontId="2" fillId="0" borderId="26" xfId="0" applyFont="1" applyFill="1" applyBorder="1" applyAlignment="1">
      <alignment horizontal="center"/>
    </xf>
    <xf numFmtId="4" fontId="2" fillId="0" borderId="0" xfId="0" applyNumberFormat="1" applyFont="1" applyAlignment="1">
      <alignment/>
    </xf>
    <xf numFmtId="3" fontId="2" fillId="0" borderId="0" xfId="0" applyNumberFormat="1" applyFont="1" applyFill="1" applyBorder="1" applyAlignment="1">
      <alignment horizontal="left" wrapText="1"/>
    </xf>
    <xf numFmtId="0" fontId="5" fillId="48" borderId="21" xfId="0" applyFont="1" applyFill="1" applyBorder="1" applyAlignment="1">
      <alignment/>
    </xf>
    <xf numFmtId="0" fontId="2" fillId="0" borderId="27" xfId="0" applyFont="1" applyFill="1" applyBorder="1" applyAlignment="1">
      <alignment/>
    </xf>
    <xf numFmtId="0" fontId="5" fillId="0" borderId="20" xfId="0" applyFont="1" applyBorder="1" applyAlignment="1">
      <alignment/>
    </xf>
    <xf numFmtId="0" fontId="7" fillId="0" borderId="21" xfId="0" applyFont="1" applyFill="1" applyBorder="1" applyAlignment="1">
      <alignment/>
    </xf>
    <xf numFmtId="0" fontId="2" fillId="0" borderId="28" xfId="0" applyFont="1" applyFill="1" applyBorder="1" applyAlignment="1">
      <alignment/>
    </xf>
    <xf numFmtId="0" fontId="2" fillId="0" borderId="32" xfId="0" applyFont="1" applyFill="1" applyBorder="1" applyAlignment="1">
      <alignment/>
    </xf>
    <xf numFmtId="0" fontId="2" fillId="0" borderId="0" xfId="0" applyFont="1" applyFill="1" applyBorder="1" applyAlignment="1">
      <alignment horizontal="center"/>
    </xf>
    <xf numFmtId="4" fontId="2" fillId="0" borderId="0" xfId="0" applyNumberFormat="1" applyFont="1" applyFill="1" applyBorder="1" applyAlignment="1">
      <alignment/>
    </xf>
    <xf numFmtId="4" fontId="0" fillId="0" borderId="25" xfId="0" applyNumberFormat="1" applyFont="1" applyBorder="1" applyAlignment="1">
      <alignment/>
    </xf>
    <xf numFmtId="0" fontId="2" fillId="0" borderId="25" xfId="0" applyFont="1" applyFill="1" applyBorder="1" applyAlignment="1">
      <alignment/>
    </xf>
    <xf numFmtId="4" fontId="2" fillId="0" borderId="25" xfId="0" applyNumberFormat="1" applyFont="1" applyFill="1" applyBorder="1" applyAlignment="1">
      <alignment horizontal="right"/>
    </xf>
    <xf numFmtId="4" fontId="0" fillId="0" borderId="21" xfId="89" applyNumberFormat="1" applyFont="1" applyFill="1" applyBorder="1" applyAlignment="1">
      <alignment horizontal="right"/>
    </xf>
    <xf numFmtId="0" fontId="2" fillId="0" borderId="35" xfId="0" applyFont="1" applyFill="1" applyBorder="1" applyAlignment="1">
      <alignment horizontal="center"/>
    </xf>
    <xf numFmtId="0" fontId="2" fillId="0" borderId="28" xfId="0" applyFont="1" applyBorder="1" applyAlignment="1">
      <alignment horizontal="center"/>
    </xf>
    <xf numFmtId="0" fontId="2" fillId="0" borderId="32" xfId="0" applyFont="1" applyBorder="1" applyAlignment="1">
      <alignment horizontal="center"/>
    </xf>
    <xf numFmtId="0" fontId="5" fillId="0" borderId="31" xfId="0" applyFont="1" applyFill="1" applyBorder="1" applyAlignment="1">
      <alignment horizontal="left"/>
    </xf>
    <xf numFmtId="0" fontId="2" fillId="0" borderId="24" xfId="0" applyFont="1" applyBorder="1" applyAlignment="1">
      <alignment/>
    </xf>
    <xf numFmtId="0" fontId="2" fillId="0" borderId="21" xfId="0" applyFont="1" applyFill="1" applyBorder="1" applyAlignment="1">
      <alignment/>
    </xf>
    <xf numFmtId="0" fontId="5" fillId="0" borderId="24" xfId="0" applyFont="1" applyFill="1" applyBorder="1" applyAlignment="1">
      <alignment/>
    </xf>
    <xf numFmtId="0" fontId="2" fillId="7" borderId="0" xfId="0" applyFont="1" applyFill="1" applyBorder="1" applyAlignment="1">
      <alignment horizontal="left"/>
    </xf>
    <xf numFmtId="0" fontId="2" fillId="7" borderId="23" xfId="0" applyFont="1" applyFill="1" applyBorder="1" applyAlignment="1">
      <alignment horizontal="left"/>
    </xf>
    <xf numFmtId="0" fontId="2" fillId="48" borderId="28" xfId="0" applyFont="1" applyFill="1" applyBorder="1" applyAlignment="1">
      <alignment horizontal="center"/>
    </xf>
    <xf numFmtId="0" fontId="2" fillId="48" borderId="32" xfId="0" applyFont="1" applyFill="1" applyBorder="1" applyAlignment="1">
      <alignment horizontal="center"/>
    </xf>
    <xf numFmtId="0" fontId="2" fillId="0" borderId="31" xfId="0" applyFont="1" applyFill="1" applyBorder="1" applyAlignment="1">
      <alignment/>
    </xf>
    <xf numFmtId="0" fontId="5" fillId="0" borderId="23" xfId="0" applyFont="1" applyFill="1" applyBorder="1" applyAlignment="1">
      <alignment wrapText="1"/>
    </xf>
    <xf numFmtId="0" fontId="7" fillId="0" borderId="25" xfId="0" applyFont="1" applyFill="1" applyBorder="1" applyAlignment="1">
      <alignment/>
    </xf>
    <xf numFmtId="0" fontId="52" fillId="0" borderId="0" xfId="0" applyFont="1" applyAlignment="1">
      <alignment/>
    </xf>
    <xf numFmtId="4" fontId="0" fillId="0" borderId="24" xfId="0" applyNumberFormat="1" applyFont="1" applyFill="1" applyBorder="1" applyAlignment="1">
      <alignment/>
    </xf>
    <xf numFmtId="4" fontId="0" fillId="0" borderId="25" xfId="0" applyNumberFormat="1" applyFont="1" applyFill="1" applyBorder="1" applyAlignment="1">
      <alignment horizontal="right"/>
    </xf>
    <xf numFmtId="4" fontId="0" fillId="0" borderId="31" xfId="0" applyNumberFormat="1" applyFont="1" applyFill="1" applyBorder="1" applyAlignment="1">
      <alignment/>
    </xf>
    <xf numFmtId="4" fontId="0" fillId="0" borderId="25" xfId="0" applyNumberFormat="1" applyFont="1" applyFill="1" applyBorder="1" applyAlignment="1">
      <alignment horizontal="right" wrapText="1"/>
    </xf>
    <xf numFmtId="0" fontId="5" fillId="0" borderId="0" xfId="0" applyFont="1" applyFill="1" applyBorder="1" applyAlignment="1">
      <alignment wrapText="1"/>
    </xf>
    <xf numFmtId="0" fontId="5" fillId="0" borderId="25" xfId="0" applyFont="1" applyFill="1" applyBorder="1" applyAlignment="1">
      <alignment wrapText="1"/>
    </xf>
    <xf numFmtId="0" fontId="5" fillId="0" borderId="21" xfId="0" applyFont="1" applyFill="1" applyBorder="1" applyAlignment="1">
      <alignment wrapText="1"/>
    </xf>
    <xf numFmtId="0" fontId="7" fillId="0" borderId="20" xfId="0" applyFont="1" applyFill="1" applyBorder="1" applyAlignment="1">
      <alignment horizontal="left"/>
    </xf>
    <xf numFmtId="0" fontId="0" fillId="0" borderId="21" xfId="0" applyFont="1" applyFill="1" applyBorder="1" applyAlignment="1">
      <alignment horizontal="center" vertical="center"/>
    </xf>
    <xf numFmtId="0" fontId="0" fillId="0" borderId="25" xfId="0" applyFont="1" applyFill="1" applyBorder="1" applyAlignment="1">
      <alignment horizontal="center" vertical="center"/>
    </xf>
    <xf numFmtId="4" fontId="0" fillId="0" borderId="20" xfId="89" applyNumberFormat="1" applyFont="1" applyFill="1" applyBorder="1" applyAlignment="1">
      <alignment horizontal="right"/>
    </xf>
    <xf numFmtId="0" fontId="2" fillId="0" borderId="29" xfId="0" applyFont="1" applyFill="1" applyBorder="1" applyAlignment="1">
      <alignment horizontal="left" wrapText="1"/>
    </xf>
    <xf numFmtId="4" fontId="2" fillId="0" borderId="25" xfId="0" applyNumberFormat="1" applyFont="1" applyFill="1" applyBorder="1" applyAlignment="1">
      <alignment horizontal="right" wrapText="1"/>
    </xf>
    <xf numFmtId="0" fontId="2" fillId="0" borderId="23" xfId="0" applyFont="1" applyBorder="1" applyAlignment="1">
      <alignment/>
    </xf>
    <xf numFmtId="0" fontId="2" fillId="0" borderId="25" xfId="0" applyFont="1" applyFill="1" applyBorder="1" applyAlignment="1">
      <alignment wrapText="1"/>
    </xf>
    <xf numFmtId="4" fontId="2" fillId="0" borderId="21" xfId="0" applyNumberFormat="1" applyFont="1" applyFill="1" applyBorder="1" applyAlignment="1">
      <alignment horizontal="right"/>
    </xf>
    <xf numFmtId="0" fontId="0" fillId="0" borderId="30" xfId="0" applyFont="1" applyFill="1" applyBorder="1" applyAlignment="1">
      <alignment horizontal="center"/>
    </xf>
    <xf numFmtId="4" fontId="0" fillId="0" borderId="36" xfId="0" applyNumberFormat="1" applyFont="1" applyFill="1" applyBorder="1" applyAlignment="1">
      <alignment horizontal="center" vertical="center"/>
    </xf>
    <xf numFmtId="0" fontId="2" fillId="0" borderId="20" xfId="0" applyFont="1" applyFill="1" applyBorder="1" applyAlignment="1">
      <alignment wrapText="1"/>
    </xf>
    <xf numFmtId="4" fontId="2" fillId="0" borderId="20" xfId="0" applyNumberFormat="1" applyFont="1" applyFill="1" applyBorder="1" applyAlignment="1">
      <alignment horizontal="right" wrapText="1"/>
    </xf>
    <xf numFmtId="4" fontId="2" fillId="0" borderId="23" xfId="0" applyNumberFormat="1" applyFont="1" applyFill="1" applyBorder="1" applyAlignment="1">
      <alignment/>
    </xf>
    <xf numFmtId="0" fontId="0" fillId="0" borderId="29" xfId="0" applyFont="1" applyFill="1" applyBorder="1" applyAlignment="1">
      <alignment horizontal="left" wrapText="1"/>
    </xf>
    <xf numFmtId="4" fontId="2" fillId="0" borderId="23" xfId="0" applyNumberFormat="1" applyFont="1" applyFill="1" applyBorder="1" applyAlignment="1">
      <alignment horizontal="right"/>
    </xf>
    <xf numFmtId="4" fontId="2" fillId="0" borderId="19" xfId="0" applyNumberFormat="1" applyFont="1" applyFill="1" applyBorder="1" applyAlignment="1">
      <alignment/>
    </xf>
    <xf numFmtId="4" fontId="2" fillId="0" borderId="24" xfId="0" applyNumberFormat="1" applyFont="1" applyFill="1" applyBorder="1" applyAlignment="1">
      <alignment/>
    </xf>
    <xf numFmtId="4" fontId="2" fillId="0" borderId="21" xfId="0" applyNumberFormat="1" applyFont="1" applyFill="1" applyBorder="1" applyAlignment="1">
      <alignment horizontal="right" wrapText="1"/>
    </xf>
    <xf numFmtId="4" fontId="0" fillId="0" borderId="21" xfId="0" applyNumberFormat="1" applyFont="1" applyFill="1" applyBorder="1" applyAlignment="1">
      <alignment horizontal="right" wrapText="1"/>
    </xf>
    <xf numFmtId="0" fontId="0" fillId="0" borderId="20" xfId="0" applyFont="1" applyFill="1" applyBorder="1" applyAlignment="1">
      <alignment wrapText="1"/>
    </xf>
    <xf numFmtId="4" fontId="0" fillId="0" borderId="20" xfId="0" applyNumberFormat="1" applyFont="1" applyFill="1" applyBorder="1" applyAlignment="1">
      <alignment horizontal="right" wrapText="1"/>
    </xf>
    <xf numFmtId="0" fontId="2" fillId="0" borderId="19" xfId="0" applyFont="1" applyFill="1" applyBorder="1" applyAlignment="1">
      <alignment horizontal="center"/>
    </xf>
    <xf numFmtId="0" fontId="5" fillId="0" borderId="21" xfId="0" applyFont="1" applyFill="1" applyBorder="1" applyAlignment="1">
      <alignment/>
    </xf>
    <xf numFmtId="0" fontId="5" fillId="0" borderId="25" xfId="0" applyFont="1" applyFill="1" applyBorder="1" applyAlignment="1">
      <alignment/>
    </xf>
    <xf numFmtId="0" fontId="5" fillId="48" borderId="20" xfId="0" applyFont="1" applyFill="1" applyBorder="1" applyAlignment="1">
      <alignment/>
    </xf>
    <xf numFmtId="0" fontId="5" fillId="0" borderId="25" xfId="0" applyFont="1" applyBorder="1" applyAlignment="1">
      <alignment/>
    </xf>
    <xf numFmtId="0" fontId="2" fillId="0" borderId="25" xfId="0" applyFont="1" applyBorder="1" applyAlignment="1">
      <alignment horizontal="center"/>
    </xf>
    <xf numFmtId="4" fontId="2" fillId="0" borderId="25" xfId="0" applyNumberFormat="1" applyFont="1" applyBorder="1" applyAlignment="1">
      <alignment/>
    </xf>
    <xf numFmtId="0" fontId="0" fillId="0" borderId="0" xfId="117" applyFont="1" applyFill="1" applyAlignment="1">
      <alignment horizontal="left"/>
      <protection/>
    </xf>
    <xf numFmtId="0" fontId="0" fillId="48" borderId="23" xfId="0" applyFont="1" applyFill="1" applyBorder="1" applyAlignment="1">
      <alignment horizontal="center"/>
    </xf>
    <xf numFmtId="0" fontId="0" fillId="48" borderId="24" xfId="0" applyFont="1" applyFill="1" applyBorder="1" applyAlignment="1">
      <alignment horizontal="center"/>
    </xf>
    <xf numFmtId="0" fontId="5" fillId="49" borderId="25" xfId="0" applyFont="1" applyFill="1" applyBorder="1" applyAlignment="1">
      <alignment/>
    </xf>
    <xf numFmtId="4" fontId="2" fillId="49" borderId="25" xfId="0" applyNumberFormat="1" applyFont="1" applyFill="1" applyBorder="1" applyAlignment="1">
      <alignment/>
    </xf>
    <xf numFmtId="4" fontId="2" fillId="49" borderId="21" xfId="0" applyNumberFormat="1" applyFont="1" applyFill="1" applyBorder="1" applyAlignment="1">
      <alignment/>
    </xf>
    <xf numFmtId="0" fontId="5" fillId="49" borderId="25" xfId="0" applyFont="1" applyFill="1" applyBorder="1" applyAlignment="1">
      <alignment/>
    </xf>
    <xf numFmtId="0" fontId="2" fillId="49" borderId="25" xfId="0" applyFont="1" applyFill="1" applyBorder="1" applyAlignment="1">
      <alignment horizontal="center"/>
    </xf>
    <xf numFmtId="0" fontId="0" fillId="49" borderId="21" xfId="0" applyFont="1" applyFill="1" applyBorder="1" applyAlignment="1">
      <alignment horizontal="left"/>
    </xf>
    <xf numFmtId="0" fontId="2" fillId="49" borderId="21" xfId="0" applyFont="1" applyFill="1" applyBorder="1" applyAlignment="1">
      <alignment horizontal="center"/>
    </xf>
    <xf numFmtId="0" fontId="0" fillId="0" borderId="0" xfId="0" applyFont="1" applyFill="1" applyBorder="1" applyAlignment="1" quotePrefix="1">
      <alignment horizontal="right"/>
    </xf>
    <xf numFmtId="0" fontId="0" fillId="0" borderId="23" xfId="0" applyFont="1" applyFill="1" applyBorder="1" applyAlignment="1" quotePrefix="1">
      <alignment horizontal="center"/>
    </xf>
    <xf numFmtId="0" fontId="2" fillId="0" borderId="20" xfId="0" applyFont="1" applyFill="1" applyBorder="1" applyAlignment="1" quotePrefix="1">
      <alignment horizontal="center"/>
    </xf>
    <xf numFmtId="0" fontId="2" fillId="0" borderId="0" xfId="0" applyFont="1" applyFill="1" applyBorder="1" applyAlignment="1">
      <alignment horizontal="left"/>
    </xf>
    <xf numFmtId="0" fontId="0" fillId="0" borderId="25" xfId="0" applyFont="1" applyFill="1" applyBorder="1" applyAlignment="1">
      <alignment horizontal="right"/>
    </xf>
    <xf numFmtId="0" fontId="0" fillId="0" borderId="31" xfId="0" applyFont="1" applyFill="1" applyBorder="1" applyAlignment="1">
      <alignment horizontal="right"/>
    </xf>
    <xf numFmtId="0" fontId="0" fillId="0" borderId="23" xfId="0" applyFont="1" applyFill="1" applyBorder="1" applyAlignment="1">
      <alignment horizontal="right"/>
    </xf>
    <xf numFmtId="4" fontId="0" fillId="0" borderId="20" xfId="0" applyNumberFormat="1" applyFont="1" applyFill="1" applyBorder="1" applyAlignment="1" quotePrefix="1">
      <alignment horizontal="right"/>
    </xf>
    <xf numFmtId="4" fontId="0" fillId="0" borderId="23" xfId="0" applyNumberFormat="1" applyFont="1" applyFill="1" applyBorder="1" applyAlignment="1">
      <alignment horizontal="right"/>
    </xf>
    <xf numFmtId="4" fontId="0" fillId="0" borderId="32" xfId="0" applyNumberFormat="1" applyFont="1" applyFill="1" applyBorder="1" applyAlignment="1">
      <alignment/>
    </xf>
    <xf numFmtId="4" fontId="2" fillId="0" borderId="19" xfId="0" applyNumberFormat="1" applyFont="1" applyFill="1" applyBorder="1" applyAlignment="1">
      <alignment horizontal="right"/>
    </xf>
    <xf numFmtId="4" fontId="2" fillId="0" borderId="24" xfId="0" applyNumberFormat="1" applyFont="1" applyFill="1" applyBorder="1" applyAlignment="1">
      <alignment horizontal="right"/>
    </xf>
    <xf numFmtId="4" fontId="2" fillId="0" borderId="24" xfId="0" applyNumberFormat="1" applyFont="1" applyBorder="1" applyAlignment="1">
      <alignment/>
    </xf>
    <xf numFmtId="0" fontId="5" fillId="0" borderId="37" xfId="0" applyFont="1" applyBorder="1" applyAlignment="1">
      <alignment/>
    </xf>
    <xf numFmtId="0" fontId="2" fillId="0" borderId="37" xfId="0" applyFont="1" applyBorder="1" applyAlignment="1">
      <alignment horizontal="center"/>
    </xf>
    <xf numFmtId="4" fontId="2" fillId="0" borderId="37" xfId="0" applyNumberFormat="1" applyFont="1" applyBorder="1" applyAlignment="1">
      <alignment/>
    </xf>
    <xf numFmtId="4" fontId="2" fillId="0" borderId="38" xfId="0" applyNumberFormat="1" applyFont="1" applyBorder="1" applyAlignment="1">
      <alignment/>
    </xf>
    <xf numFmtId="0" fontId="5" fillId="0" borderId="20" xfId="0" applyFont="1" applyFill="1" applyBorder="1" applyAlignment="1">
      <alignment horizontal="left"/>
    </xf>
    <xf numFmtId="0" fontId="2" fillId="48" borderId="29" xfId="0" applyFont="1" applyFill="1" applyBorder="1" applyAlignment="1">
      <alignment horizontal="center"/>
    </xf>
    <xf numFmtId="0" fontId="2" fillId="0" borderId="29" xfId="0" applyFont="1" applyFill="1" applyBorder="1" applyAlignment="1">
      <alignment/>
    </xf>
    <xf numFmtId="4" fontId="2" fillId="48" borderId="29" xfId="0" applyNumberFormat="1" applyFont="1" applyFill="1" applyBorder="1" applyAlignment="1">
      <alignment/>
    </xf>
    <xf numFmtId="4" fontId="2" fillId="48" borderId="32" xfId="0" applyNumberFormat="1" applyFont="1" applyFill="1" applyBorder="1" applyAlignment="1">
      <alignment/>
    </xf>
    <xf numFmtId="4" fontId="2" fillId="48" borderId="28" xfId="0" applyNumberFormat="1" applyFont="1" applyFill="1" applyBorder="1" applyAlignment="1">
      <alignment/>
    </xf>
    <xf numFmtId="0" fontId="2" fillId="17" borderId="29" xfId="0" applyFont="1" applyFill="1" applyBorder="1" applyAlignment="1">
      <alignment horizontal="center"/>
    </xf>
    <xf numFmtId="4" fontId="2" fillId="17" borderId="25" xfId="0" applyNumberFormat="1" applyFont="1" applyFill="1" applyBorder="1" applyAlignment="1">
      <alignment/>
    </xf>
    <xf numFmtId="4" fontId="2" fillId="17" borderId="21" xfId="0" applyNumberFormat="1" applyFont="1" applyFill="1" applyBorder="1" applyAlignment="1">
      <alignment/>
    </xf>
    <xf numFmtId="4" fontId="2" fillId="12" borderId="25" xfId="0" applyNumberFormat="1" applyFont="1" applyFill="1" applyBorder="1" applyAlignment="1">
      <alignment/>
    </xf>
    <xf numFmtId="4" fontId="2" fillId="12" borderId="21" xfId="0" applyNumberFormat="1" applyFont="1" applyFill="1" applyBorder="1" applyAlignment="1">
      <alignment/>
    </xf>
    <xf numFmtId="0" fontId="2" fillId="17" borderId="32" xfId="0" applyFont="1" applyFill="1" applyBorder="1" applyAlignment="1">
      <alignment horizontal="center"/>
    </xf>
    <xf numFmtId="0" fontId="2" fillId="7" borderId="0" xfId="0" applyFont="1" applyFill="1" applyBorder="1" applyAlignment="1">
      <alignment horizontal="left"/>
    </xf>
    <xf numFmtId="0" fontId="5" fillId="0" borderId="20" xfId="0" applyFont="1" applyFill="1" applyBorder="1" applyAlignment="1">
      <alignment/>
    </xf>
    <xf numFmtId="4" fontId="0" fillId="0" borderId="0" xfId="89" applyNumberFormat="1" applyFont="1" applyFill="1" applyBorder="1" applyAlignment="1">
      <alignment horizontal="right"/>
    </xf>
    <xf numFmtId="4" fontId="2" fillId="48" borderId="31" xfId="0" applyNumberFormat="1" applyFont="1" applyFill="1" applyBorder="1" applyAlignment="1">
      <alignment/>
    </xf>
    <xf numFmtId="4" fontId="2" fillId="48" borderId="24" xfId="0" applyNumberFormat="1" applyFont="1" applyFill="1" applyBorder="1" applyAlignment="1">
      <alignment/>
    </xf>
    <xf numFmtId="0" fontId="2" fillId="50" borderId="29" xfId="0" applyFont="1" applyFill="1" applyBorder="1" applyAlignment="1">
      <alignment horizontal="center"/>
    </xf>
    <xf numFmtId="4" fontId="2" fillId="50" borderId="25" xfId="0" applyNumberFormat="1" applyFont="1" applyFill="1" applyBorder="1" applyAlignment="1">
      <alignment horizontal="right"/>
    </xf>
    <xf numFmtId="0" fontId="2" fillId="50" borderId="32" xfId="0" applyFont="1" applyFill="1" applyBorder="1" applyAlignment="1">
      <alignment horizontal="center"/>
    </xf>
    <xf numFmtId="4" fontId="2" fillId="50" borderId="21" xfId="0" applyNumberFormat="1" applyFont="1" applyFill="1" applyBorder="1" applyAlignment="1">
      <alignment horizontal="right"/>
    </xf>
    <xf numFmtId="0" fontId="2" fillId="12" borderId="25" xfId="0" applyFont="1" applyFill="1" applyBorder="1" applyAlignment="1">
      <alignment horizontal="center"/>
    </xf>
    <xf numFmtId="0" fontId="2" fillId="12" borderId="21" xfId="0" applyFont="1" applyFill="1" applyBorder="1" applyAlignment="1">
      <alignment horizontal="center"/>
    </xf>
    <xf numFmtId="4" fontId="2" fillId="48" borderId="0" xfId="0" applyNumberFormat="1" applyFont="1" applyFill="1" applyBorder="1" applyAlignment="1">
      <alignment/>
    </xf>
    <xf numFmtId="4" fontId="0" fillId="0" borderId="25" xfId="0" applyNumberFormat="1" applyFont="1" applyBorder="1" applyAlignment="1">
      <alignment horizontal="left" vertical="top"/>
    </xf>
    <xf numFmtId="4" fontId="0" fillId="0" borderId="25" xfId="0" applyNumberFormat="1" applyFont="1" applyBorder="1" applyAlignment="1">
      <alignment vertical="top"/>
    </xf>
    <xf numFmtId="4" fontId="0" fillId="0" borderId="24" xfId="0" applyNumberFormat="1" applyBorder="1" applyAlignment="1">
      <alignment/>
    </xf>
    <xf numFmtId="4" fontId="0" fillId="0" borderId="28" xfId="0" applyNumberFormat="1" applyFont="1" applyFill="1" applyBorder="1" applyAlignment="1">
      <alignment/>
    </xf>
    <xf numFmtId="4" fontId="0" fillId="0" borderId="25" xfId="0" applyNumberFormat="1" applyFont="1" applyBorder="1" applyAlignment="1">
      <alignment/>
    </xf>
    <xf numFmtId="4" fontId="0" fillId="0" borderId="21" xfId="0" applyNumberFormat="1" applyFont="1" applyFill="1" applyBorder="1" applyAlignment="1">
      <alignment horizontal="center"/>
    </xf>
    <xf numFmtId="0" fontId="2" fillId="0" borderId="28" xfId="0" applyFont="1" applyBorder="1" applyAlignment="1">
      <alignment horizontal="center" vertical="center" wrapText="1"/>
    </xf>
    <xf numFmtId="4" fontId="0" fillId="0" borderId="32" xfId="0" applyNumberFormat="1" applyFont="1" applyFill="1" applyBorder="1" applyAlignment="1">
      <alignment horizontal="center"/>
    </xf>
    <xf numFmtId="4" fontId="0" fillId="0" borderId="28" xfId="0" applyNumberFormat="1" applyFont="1" applyFill="1" applyBorder="1" applyAlignment="1">
      <alignment horizontal="center"/>
    </xf>
    <xf numFmtId="4" fontId="0" fillId="0" borderId="36" xfId="0" applyNumberFormat="1" applyFont="1" applyFill="1" applyBorder="1" applyAlignment="1">
      <alignment horizontal="right"/>
    </xf>
    <xf numFmtId="4" fontId="0" fillId="0" borderId="36" xfId="89" applyNumberFormat="1" applyFont="1" applyFill="1" applyBorder="1" applyAlignment="1">
      <alignment horizontal="right"/>
    </xf>
    <xf numFmtId="4" fontId="0" fillId="0" borderId="36" xfId="0" applyNumberFormat="1" applyFont="1" applyFill="1" applyBorder="1" applyAlignment="1">
      <alignment/>
    </xf>
    <xf numFmtId="4" fontId="0" fillId="0" borderId="33" xfId="0" applyNumberFormat="1" applyFont="1" applyFill="1" applyBorder="1" applyAlignment="1">
      <alignment/>
    </xf>
    <xf numFmtId="4" fontId="0" fillId="0" borderId="39" xfId="0" applyNumberFormat="1" applyFont="1" applyFill="1" applyBorder="1" applyAlignment="1">
      <alignment vertical="center" wrapText="1"/>
    </xf>
    <xf numFmtId="4" fontId="2" fillId="50" borderId="25" xfId="0" applyNumberFormat="1" applyFont="1" applyFill="1" applyBorder="1" applyAlignment="1">
      <alignment horizontal="center" vertical="center" wrapText="1"/>
    </xf>
    <xf numFmtId="4" fontId="2" fillId="50" borderId="21" xfId="0" applyNumberFormat="1" applyFont="1" applyFill="1" applyBorder="1" applyAlignment="1">
      <alignment horizontal="center" vertical="center" wrapText="1"/>
    </xf>
    <xf numFmtId="4" fontId="2" fillId="50" borderId="21" xfId="89" applyNumberFormat="1" applyFont="1" applyFill="1" applyBorder="1" applyAlignment="1">
      <alignment horizontal="right"/>
    </xf>
    <xf numFmtId="4" fontId="2" fillId="50" borderId="21" xfId="0" applyNumberFormat="1" applyFont="1" applyFill="1" applyBorder="1" applyAlignment="1">
      <alignment horizontal="center" vertical="center"/>
    </xf>
    <xf numFmtId="4" fontId="0" fillId="0" borderId="20" xfId="0" applyNumberFormat="1" applyFont="1" applyBorder="1" applyAlignment="1">
      <alignment/>
    </xf>
    <xf numFmtId="4" fontId="0" fillId="0" borderId="29" xfId="0" applyNumberFormat="1" applyFont="1" applyBorder="1" applyAlignment="1">
      <alignment/>
    </xf>
    <xf numFmtId="0" fontId="2" fillId="49" borderId="29" xfId="0" applyFont="1" applyFill="1" applyBorder="1" applyAlignment="1">
      <alignment horizontal="center"/>
    </xf>
    <xf numFmtId="4" fontId="2" fillId="49" borderId="25" xfId="0" applyNumberFormat="1" applyFont="1" applyFill="1" applyBorder="1" applyAlignment="1">
      <alignment horizontal="right"/>
    </xf>
    <xf numFmtId="4" fontId="2" fillId="49" borderId="29" xfId="0" applyNumberFormat="1" applyFont="1" applyFill="1" applyBorder="1" applyAlignment="1">
      <alignment/>
    </xf>
    <xf numFmtId="0" fontId="2" fillId="49" borderId="32" xfId="0" applyFont="1" applyFill="1" applyBorder="1" applyAlignment="1">
      <alignment horizontal="center"/>
    </xf>
    <xf numFmtId="4" fontId="2" fillId="49" borderId="21" xfId="0" applyNumberFormat="1" applyFont="1" applyFill="1" applyBorder="1" applyAlignment="1">
      <alignment horizontal="right"/>
    </xf>
    <xf numFmtId="4" fontId="2" fillId="49" borderId="28" xfId="0" applyNumberFormat="1" applyFont="1" applyFill="1" applyBorder="1" applyAlignment="1">
      <alignment/>
    </xf>
    <xf numFmtId="4" fontId="2" fillId="50" borderId="25" xfId="89" applyNumberFormat="1" applyFont="1" applyFill="1" applyBorder="1" applyAlignment="1">
      <alignment horizontal="right"/>
    </xf>
    <xf numFmtId="4" fontId="2" fillId="50" borderId="20" xfId="0" applyNumberFormat="1" applyFont="1" applyFill="1" applyBorder="1" applyAlignment="1">
      <alignment horizontal="right"/>
    </xf>
    <xf numFmtId="0" fontId="0" fillId="0" borderId="33" xfId="0" applyFont="1" applyFill="1" applyBorder="1" applyAlignment="1">
      <alignment horizontal="center"/>
    </xf>
    <xf numFmtId="0" fontId="0" fillId="0" borderId="0" xfId="0" applyFont="1" applyBorder="1" applyAlignment="1">
      <alignment horizontal="center" vertical="center" wrapText="1"/>
    </xf>
    <xf numFmtId="4" fontId="0" fillId="0" borderId="19" xfId="89" applyNumberFormat="1" applyFont="1" applyFill="1" applyBorder="1" applyAlignment="1">
      <alignment horizontal="right"/>
    </xf>
    <xf numFmtId="4" fontId="0" fillId="0" borderId="0" xfId="0" applyNumberFormat="1" applyFont="1" applyFill="1" applyBorder="1" applyAlignment="1">
      <alignment horizontal="left" vertical="top" wrapText="1"/>
    </xf>
    <xf numFmtId="3" fontId="8" fillId="0" borderId="0" xfId="0" applyNumberFormat="1" applyFont="1" applyFill="1" applyAlignment="1">
      <alignment/>
    </xf>
    <xf numFmtId="3" fontId="28" fillId="0" borderId="0" xfId="0" applyNumberFormat="1" applyFont="1" applyFill="1" applyAlignment="1">
      <alignment/>
    </xf>
    <xf numFmtId="0" fontId="0" fillId="0" borderId="27" xfId="0" applyFont="1" applyFill="1" applyBorder="1" applyAlignment="1">
      <alignment/>
    </xf>
    <xf numFmtId="4" fontId="2" fillId="51" borderId="0" xfId="0" applyNumberFormat="1" applyFont="1" applyFill="1" applyAlignment="1">
      <alignment/>
    </xf>
    <xf numFmtId="0" fontId="0" fillId="0" borderId="0" xfId="0" applyFont="1" applyAlignment="1">
      <alignment wrapText="1"/>
    </xf>
    <xf numFmtId="0" fontId="52" fillId="0" borderId="32" xfId="0" applyFont="1" applyFill="1" applyBorder="1" applyAlignment="1">
      <alignment/>
    </xf>
    <xf numFmtId="0" fontId="42" fillId="0" borderId="32" xfId="0" applyFont="1" applyFill="1" applyBorder="1" applyAlignment="1">
      <alignment horizontal="center"/>
    </xf>
    <xf numFmtId="0" fontId="42" fillId="0" borderId="21" xfId="0" applyFont="1" applyFill="1" applyBorder="1" applyAlignment="1">
      <alignment/>
    </xf>
    <xf numFmtId="4" fontId="42" fillId="0" borderId="21" xfId="0" applyNumberFormat="1" applyFont="1" applyFill="1" applyBorder="1" applyAlignment="1">
      <alignment/>
    </xf>
    <xf numFmtId="0" fontId="0" fillId="0" borderId="21" xfId="0" applyFont="1" applyBorder="1" applyAlignment="1">
      <alignment horizontal="center" vertical="center"/>
    </xf>
    <xf numFmtId="0" fontId="0" fillId="0" borderId="29" xfId="0" applyFont="1" applyFill="1" applyBorder="1" applyAlignment="1">
      <alignment wrapText="1"/>
    </xf>
    <xf numFmtId="0" fontId="0" fillId="0" borderId="32" xfId="0" applyFont="1" applyFill="1" applyBorder="1" applyAlignment="1">
      <alignment wrapText="1"/>
    </xf>
    <xf numFmtId="0" fontId="0" fillId="0" borderId="25" xfId="0" applyFont="1" applyFill="1" applyBorder="1" applyAlignment="1">
      <alignment wrapText="1"/>
    </xf>
    <xf numFmtId="4" fontId="0" fillId="0" borderId="20" xfId="89" applyNumberFormat="1" applyFont="1" applyFill="1" applyBorder="1" applyAlignment="1">
      <alignment/>
    </xf>
    <xf numFmtId="0" fontId="0" fillId="0" borderId="32" xfId="0" applyFont="1" applyBorder="1" applyAlignment="1">
      <alignment horizontal="center"/>
    </xf>
    <xf numFmtId="3" fontId="2" fillId="0" borderId="0" xfId="0" applyNumberFormat="1" applyFont="1" applyFill="1" applyBorder="1" applyAlignment="1">
      <alignment wrapText="1"/>
    </xf>
    <xf numFmtId="0" fontId="0" fillId="0" borderId="25" xfId="0" applyFont="1" applyBorder="1" applyAlignment="1">
      <alignment horizontal="center" vertical="center"/>
    </xf>
    <xf numFmtId="4" fontId="0" fillId="0" borderId="25" xfId="0" applyNumberFormat="1" applyFont="1" applyBorder="1" applyAlignment="1">
      <alignment horizontal="right"/>
    </xf>
    <xf numFmtId="4" fontId="0" fillId="0" borderId="21" xfId="0" applyNumberFormat="1" applyFont="1" applyBorder="1" applyAlignment="1">
      <alignment horizontal="right"/>
    </xf>
    <xf numFmtId="4" fontId="0" fillId="52" borderId="25" xfId="0" applyNumberFormat="1" applyFont="1" applyFill="1" applyBorder="1" applyAlignment="1">
      <alignment horizontal="right"/>
    </xf>
    <xf numFmtId="4" fontId="0" fillId="52" borderId="21" xfId="0" applyNumberFormat="1" applyFont="1" applyFill="1" applyBorder="1" applyAlignment="1">
      <alignment horizontal="right"/>
    </xf>
    <xf numFmtId="4" fontId="0" fillId="0" borderId="20" xfId="0" applyNumberFormat="1" applyFont="1" applyBorder="1" applyAlignment="1">
      <alignment horizontal="right"/>
    </xf>
    <xf numFmtId="0" fontId="0" fillId="0" borderId="20" xfId="0" applyFont="1" applyFill="1" applyBorder="1" applyAlignment="1">
      <alignment horizontal="center" vertical="center"/>
    </xf>
    <xf numFmtId="4" fontId="0" fillId="0" borderId="21" xfId="0" applyNumberFormat="1" applyFont="1" applyFill="1" applyBorder="1" applyAlignment="1">
      <alignment horizontal="center" vertical="center"/>
    </xf>
    <xf numFmtId="4" fontId="0" fillId="0" borderId="25" xfId="0" applyNumberFormat="1" applyFont="1" applyFill="1" applyBorder="1" applyAlignment="1">
      <alignment horizontal="center" vertical="center"/>
    </xf>
    <xf numFmtId="4" fontId="0" fillId="0" borderId="21" xfId="0" applyNumberFormat="1" applyFont="1" applyFill="1" applyBorder="1" applyAlignment="1">
      <alignment horizontal="left" vertical="center" wrapText="1"/>
    </xf>
    <xf numFmtId="4" fontId="0" fillId="0" borderId="25" xfId="0" applyNumberFormat="1" applyFont="1" applyFill="1" applyBorder="1" applyAlignment="1">
      <alignment wrapText="1"/>
    </xf>
    <xf numFmtId="4" fontId="0" fillId="0" borderId="31" xfId="0" applyNumberFormat="1" applyFont="1" applyFill="1" applyBorder="1" applyAlignment="1">
      <alignment horizontal="right"/>
    </xf>
    <xf numFmtId="4" fontId="0" fillId="0" borderId="24" xfId="0" applyNumberFormat="1" applyFont="1" applyFill="1" applyBorder="1" applyAlignment="1">
      <alignment horizontal="right"/>
    </xf>
    <xf numFmtId="0" fontId="0" fillId="0" borderId="29" xfId="0" applyFont="1" applyFill="1" applyBorder="1" applyAlignment="1">
      <alignment horizontal="center" vertical="center"/>
    </xf>
    <xf numFmtId="0" fontId="0" fillId="0" borderId="32" xfId="0" applyFont="1" applyFill="1" applyBorder="1" applyAlignment="1">
      <alignment horizontal="center" vertical="center"/>
    </xf>
    <xf numFmtId="4" fontId="0" fillId="0" borderId="22" xfId="0" applyNumberFormat="1" applyFont="1" applyFill="1" applyBorder="1" applyAlignment="1">
      <alignment/>
    </xf>
    <xf numFmtId="4" fontId="0" fillId="0" borderId="29" xfId="0" applyNumberFormat="1" applyFont="1" applyFill="1" applyBorder="1" applyAlignment="1">
      <alignment horizontal="right"/>
    </xf>
    <xf numFmtId="4" fontId="0" fillId="0" borderId="32" xfId="0" applyNumberFormat="1" applyFont="1" applyFill="1" applyBorder="1" applyAlignment="1">
      <alignment horizontal="right"/>
    </xf>
    <xf numFmtId="4" fontId="0" fillId="0" borderId="29" xfId="0" applyNumberFormat="1" applyFont="1" applyFill="1" applyBorder="1" applyAlignment="1">
      <alignment/>
    </xf>
    <xf numFmtId="4" fontId="2" fillId="0" borderId="29" xfId="0" applyNumberFormat="1" applyFont="1" applyFill="1" applyBorder="1" applyAlignment="1">
      <alignment horizontal="center" vertical="center"/>
    </xf>
    <xf numFmtId="4" fontId="2" fillId="0" borderId="32" xfId="0" applyNumberFormat="1" applyFont="1" applyFill="1" applyBorder="1" applyAlignment="1">
      <alignment horizontal="center" vertical="center"/>
    </xf>
    <xf numFmtId="4" fontId="2" fillId="0" borderId="25" xfId="0" applyNumberFormat="1" applyFont="1" applyFill="1" applyBorder="1" applyAlignment="1">
      <alignment horizontal="center" vertical="center"/>
    </xf>
    <xf numFmtId="4" fontId="2" fillId="0" borderId="21" xfId="0" applyNumberFormat="1" applyFont="1" applyFill="1" applyBorder="1" applyAlignment="1">
      <alignment horizontal="center" vertical="center"/>
    </xf>
    <xf numFmtId="4" fontId="2" fillId="0" borderId="21" xfId="89" applyNumberFormat="1" applyFont="1" applyFill="1" applyBorder="1" applyAlignment="1">
      <alignment horizontal="right"/>
    </xf>
    <xf numFmtId="4" fontId="2" fillId="0" borderId="25" xfId="112" applyNumberFormat="1" applyFont="1" applyFill="1" applyBorder="1" applyAlignment="1">
      <alignment horizontal="center"/>
      <protection/>
    </xf>
    <xf numFmtId="4" fontId="2" fillId="0" borderId="21" xfId="112" applyNumberFormat="1" applyFont="1" applyFill="1" applyBorder="1" applyAlignment="1">
      <alignment horizontal="center"/>
      <protection/>
    </xf>
    <xf numFmtId="0" fontId="2" fillId="0" borderId="0" xfId="0" applyFont="1" applyFill="1" applyAlignment="1">
      <alignment/>
    </xf>
    <xf numFmtId="4" fontId="0" fillId="0" borderId="30" xfId="0" applyNumberFormat="1" applyFont="1" applyFill="1" applyBorder="1" applyAlignment="1">
      <alignment horizontal="center" vertical="center" wrapText="1"/>
    </xf>
    <xf numFmtId="4" fontId="0" fillId="0" borderId="19" xfId="0" applyNumberFormat="1" applyFont="1" applyFill="1" applyBorder="1" applyAlignment="1">
      <alignment horizontal="center" vertical="center" wrapText="1"/>
    </xf>
    <xf numFmtId="4" fontId="0" fillId="0" borderId="20" xfId="0" applyNumberFormat="1" applyFont="1" applyFill="1" applyBorder="1" applyAlignment="1">
      <alignment horizontal="center" vertical="center" wrapText="1"/>
    </xf>
    <xf numFmtId="4" fontId="0" fillId="0" borderId="21" xfId="0" applyNumberFormat="1" applyFont="1" applyFill="1" applyBorder="1" applyAlignment="1">
      <alignment horizontal="center" vertical="center" wrapText="1"/>
    </xf>
    <xf numFmtId="4" fontId="0" fillId="0" borderId="25" xfId="0" applyNumberFormat="1" applyFont="1" applyFill="1" applyBorder="1" applyAlignment="1">
      <alignment horizontal="center" vertical="center" wrapText="1"/>
    </xf>
    <xf numFmtId="4" fontId="0" fillId="0" borderId="20" xfId="0" applyNumberFormat="1" applyFont="1" applyFill="1" applyBorder="1" applyAlignment="1">
      <alignment horizontal="center" vertical="center"/>
    </xf>
    <xf numFmtId="4" fontId="0" fillId="0" borderId="32" xfId="89" applyNumberFormat="1" applyFont="1" applyFill="1" applyBorder="1" applyAlignment="1">
      <alignment horizontal="right"/>
    </xf>
    <xf numFmtId="4" fontId="0" fillId="0" borderId="28" xfId="89" applyNumberFormat="1" applyFont="1" applyFill="1" applyBorder="1" applyAlignment="1">
      <alignment horizontal="right"/>
    </xf>
    <xf numFmtId="3" fontId="0" fillId="0" borderId="25" xfId="0" applyNumberFormat="1" applyFont="1" applyBorder="1" applyAlignment="1">
      <alignment/>
    </xf>
    <xf numFmtId="3" fontId="0" fillId="0" borderId="21" xfId="0" applyNumberFormat="1" applyFont="1" applyBorder="1" applyAlignment="1">
      <alignment/>
    </xf>
    <xf numFmtId="3" fontId="0" fillId="0" borderId="20" xfId="0" applyNumberFormat="1" applyFont="1" applyBorder="1" applyAlignment="1">
      <alignment/>
    </xf>
    <xf numFmtId="4" fontId="2" fillId="0" borderId="28" xfId="0" applyNumberFormat="1" applyFont="1" applyFill="1" applyBorder="1" applyAlignment="1">
      <alignment/>
    </xf>
    <xf numFmtId="0" fontId="2" fillId="0" borderId="40" xfId="0" applyFont="1" applyFill="1" applyBorder="1" applyAlignment="1">
      <alignment horizontal="center"/>
    </xf>
    <xf numFmtId="4" fontId="2" fillId="0" borderId="40" xfId="0" applyNumberFormat="1" applyFont="1" applyFill="1" applyBorder="1" applyAlignment="1">
      <alignment/>
    </xf>
    <xf numFmtId="4" fontId="2" fillId="0" borderId="29" xfId="0" applyNumberFormat="1" applyFont="1" applyFill="1" applyBorder="1" applyAlignment="1">
      <alignment/>
    </xf>
    <xf numFmtId="4" fontId="0" fillId="0" borderId="28" xfId="0" applyNumberFormat="1" applyFont="1" applyFill="1" applyBorder="1" applyAlignment="1">
      <alignment horizontal="right"/>
    </xf>
    <xf numFmtId="4" fontId="0" fillId="0" borderId="0" xfId="0" applyNumberFormat="1" applyFont="1" applyFill="1" applyBorder="1" applyAlignment="1" quotePrefix="1">
      <alignment horizontal="right"/>
    </xf>
    <xf numFmtId="0" fontId="0" fillId="0" borderId="32" xfId="0" applyFont="1" applyFill="1" applyBorder="1" applyAlignment="1" quotePrefix="1">
      <alignment horizontal="right"/>
    </xf>
    <xf numFmtId="0" fontId="0" fillId="0" borderId="19" xfId="0" applyFont="1" applyFill="1" applyBorder="1" applyAlignment="1">
      <alignment/>
    </xf>
    <xf numFmtId="0" fontId="0" fillId="0" borderId="19" xfId="0" applyFont="1" applyFill="1" applyBorder="1" applyAlignment="1">
      <alignment horizontal="left"/>
    </xf>
    <xf numFmtId="4" fontId="0" fillId="0" borderId="21" xfId="0" applyNumberFormat="1" applyFont="1" applyFill="1" applyBorder="1" applyAlignment="1" quotePrefix="1">
      <alignment horizontal="right"/>
    </xf>
    <xf numFmtId="0" fontId="0" fillId="0" borderId="20" xfId="0" applyFont="1" applyFill="1" applyBorder="1" applyAlignment="1">
      <alignment horizontal="right"/>
    </xf>
    <xf numFmtId="4" fontId="0" fillId="53" borderId="31" xfId="0" applyNumberFormat="1" applyFont="1" applyFill="1" applyBorder="1" applyAlignment="1">
      <alignment vertical="center"/>
    </xf>
    <xf numFmtId="4" fontId="0" fillId="53" borderId="24" xfId="0" applyNumberFormat="1" applyFont="1" applyFill="1" applyBorder="1" applyAlignment="1">
      <alignment vertical="center"/>
    </xf>
    <xf numFmtId="4" fontId="0" fillId="53" borderId="23" xfId="0" applyNumberFormat="1" applyFont="1" applyFill="1" applyBorder="1" applyAlignment="1">
      <alignment vertical="center"/>
    </xf>
    <xf numFmtId="4" fontId="0" fillId="53" borderId="23" xfId="0" applyNumberFormat="1" applyFont="1" applyFill="1" applyBorder="1" applyAlignment="1">
      <alignment/>
    </xf>
    <xf numFmtId="0" fontId="2" fillId="0" borderId="20"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2" fillId="0" borderId="28" xfId="0" applyFont="1" applyBorder="1" applyAlignment="1">
      <alignment horizontal="center" wrapText="1"/>
    </xf>
    <xf numFmtId="0" fontId="2" fillId="0" borderId="32" xfId="0" applyFont="1" applyBorder="1" applyAlignment="1">
      <alignment horizontal="center" vertical="center" wrapText="1"/>
    </xf>
    <xf numFmtId="4" fontId="0" fillId="0" borderId="0" xfId="0" applyNumberFormat="1" applyFont="1" applyFill="1" applyAlignment="1">
      <alignment/>
    </xf>
    <xf numFmtId="0" fontId="0" fillId="0" borderId="28" xfId="0" applyFont="1" applyFill="1" applyBorder="1" applyAlignment="1" quotePrefix="1">
      <alignment horizontal="left"/>
    </xf>
    <xf numFmtId="0" fontId="2" fillId="53" borderId="28" xfId="0" applyFont="1" applyFill="1" applyBorder="1" applyAlignment="1" quotePrefix="1">
      <alignment horizontal="right"/>
    </xf>
    <xf numFmtId="0" fontId="2" fillId="53" borderId="0" xfId="0" applyFont="1" applyFill="1" applyBorder="1" applyAlignment="1">
      <alignment/>
    </xf>
    <xf numFmtId="0" fontId="0" fillId="53" borderId="0" xfId="0" applyFont="1" applyFill="1" applyAlignment="1">
      <alignment/>
    </xf>
    <xf numFmtId="49" fontId="0" fillId="53" borderId="20" xfId="0" applyNumberFormat="1" applyFont="1" applyFill="1" applyBorder="1" applyAlignment="1">
      <alignment horizontal="center"/>
    </xf>
    <xf numFmtId="0" fontId="0" fillId="53" borderId="23" xfId="0" applyFont="1" applyFill="1" applyBorder="1" applyAlignment="1">
      <alignment/>
    </xf>
    <xf numFmtId="0" fontId="0" fillId="53" borderId="23" xfId="0" applyFont="1" applyFill="1" applyBorder="1" applyAlignment="1">
      <alignment horizontal="center"/>
    </xf>
    <xf numFmtId="0" fontId="2" fillId="54" borderId="28" xfId="0" applyFont="1" applyFill="1" applyBorder="1" applyAlignment="1">
      <alignment/>
    </xf>
    <xf numFmtId="0" fontId="2" fillId="54" borderId="0" xfId="0" applyFont="1" applyFill="1" applyBorder="1" applyAlignment="1">
      <alignment/>
    </xf>
    <xf numFmtId="0" fontId="2" fillId="54" borderId="20" xfId="0" applyFont="1" applyFill="1" applyBorder="1" applyAlignment="1" quotePrefix="1">
      <alignment horizontal="center"/>
    </xf>
    <xf numFmtId="0" fontId="2" fillId="54" borderId="23" xfId="0" applyFont="1" applyFill="1" applyBorder="1" applyAlignment="1">
      <alignment horizontal="right"/>
    </xf>
    <xf numFmtId="0" fontId="2" fillId="51" borderId="36" xfId="0" applyFont="1" applyFill="1" applyBorder="1" applyAlignment="1">
      <alignment/>
    </xf>
    <xf numFmtId="0" fontId="2" fillId="51" borderId="33" xfId="0" applyFont="1" applyFill="1" applyBorder="1" applyAlignment="1">
      <alignment/>
    </xf>
    <xf numFmtId="0" fontId="2" fillId="51" borderId="39" xfId="0" applyFont="1" applyFill="1" applyBorder="1" applyAlignment="1">
      <alignment/>
    </xf>
    <xf numFmtId="0" fontId="2" fillId="17" borderId="39" xfId="0" applyFont="1" applyFill="1" applyBorder="1" applyAlignment="1">
      <alignment/>
    </xf>
    <xf numFmtId="0" fontId="2" fillId="17" borderId="36" xfId="0" applyFont="1" applyFill="1" applyBorder="1" applyAlignment="1">
      <alignment/>
    </xf>
    <xf numFmtId="0" fontId="0" fillId="0" borderId="29" xfId="0" applyFont="1" applyFill="1" applyBorder="1" applyAlignment="1" quotePrefix="1">
      <alignment horizontal="right"/>
    </xf>
    <xf numFmtId="0" fontId="0" fillId="0" borderId="25" xfId="0" applyFont="1" applyFill="1" applyBorder="1" applyAlignment="1" quotePrefix="1">
      <alignment horizontal="center"/>
    </xf>
    <xf numFmtId="0" fontId="2" fillId="55" borderId="39" xfId="0" applyFont="1" applyFill="1" applyBorder="1" applyAlignment="1">
      <alignment/>
    </xf>
    <xf numFmtId="0" fontId="2" fillId="55" borderId="36" xfId="0" applyFont="1" applyFill="1" applyBorder="1" applyAlignment="1">
      <alignment/>
    </xf>
    <xf numFmtId="0" fontId="0" fillId="0" borderId="21" xfId="0" applyFont="1" applyFill="1" applyBorder="1" applyAlignment="1" quotePrefix="1">
      <alignment horizontal="center"/>
    </xf>
    <xf numFmtId="0" fontId="0" fillId="0" borderId="24" xfId="0" applyFont="1" applyFill="1" applyBorder="1" applyAlignment="1" quotePrefix="1">
      <alignment horizontal="center"/>
    </xf>
    <xf numFmtId="4" fontId="0" fillId="54" borderId="20" xfId="0" applyNumberFormat="1" applyFont="1" applyFill="1" applyBorder="1" applyAlignment="1" quotePrefix="1">
      <alignment horizontal="right"/>
    </xf>
    <xf numFmtId="4" fontId="0" fillId="53" borderId="20" xfId="0" applyNumberFormat="1" applyFont="1" applyFill="1" applyBorder="1" applyAlignment="1" quotePrefix="1">
      <alignment horizontal="right"/>
    </xf>
    <xf numFmtId="4" fontId="0" fillId="55" borderId="33" xfId="0" applyNumberFormat="1" applyFont="1" applyFill="1" applyBorder="1" applyAlignment="1" quotePrefix="1">
      <alignment horizontal="right"/>
    </xf>
    <xf numFmtId="4" fontId="0" fillId="51" borderId="33" xfId="0" applyNumberFormat="1" applyFont="1" applyFill="1" applyBorder="1" applyAlignment="1" quotePrefix="1">
      <alignment horizontal="right"/>
    </xf>
    <xf numFmtId="4" fontId="0" fillId="17" borderId="33" xfId="0" applyNumberFormat="1" applyFont="1" applyFill="1" applyBorder="1" applyAlignment="1" quotePrefix="1">
      <alignment horizontal="right"/>
    </xf>
    <xf numFmtId="0" fontId="0" fillId="0" borderId="31" xfId="0" applyFont="1" applyFill="1" applyBorder="1" applyAlignment="1">
      <alignment horizontal="left"/>
    </xf>
    <xf numFmtId="0" fontId="0" fillId="0" borderId="23" xfId="0" applyFont="1" applyFill="1" applyBorder="1" applyAlignment="1">
      <alignment horizontal="left"/>
    </xf>
    <xf numFmtId="0" fontId="0" fillId="0" borderId="24" xfId="0" applyFont="1" applyFill="1" applyBorder="1" applyAlignment="1">
      <alignment horizontal="left"/>
    </xf>
    <xf numFmtId="0" fontId="2" fillId="51" borderId="22" xfId="0" applyFont="1" applyFill="1" applyBorder="1" applyAlignment="1">
      <alignment/>
    </xf>
    <xf numFmtId="0" fontId="2" fillId="17" borderId="33" xfId="0" applyFont="1" applyFill="1" applyBorder="1" applyAlignment="1">
      <alignment/>
    </xf>
    <xf numFmtId="4" fontId="0" fillId="0" borderId="19" xfId="0" applyNumberFormat="1" applyFont="1" applyFill="1" applyBorder="1" applyAlignment="1">
      <alignment horizontal="right"/>
    </xf>
    <xf numFmtId="4" fontId="0" fillId="0" borderId="19" xfId="0" applyNumberFormat="1" applyFont="1" applyFill="1" applyBorder="1" applyAlignment="1">
      <alignment/>
    </xf>
    <xf numFmtId="0" fontId="52" fillId="0" borderId="0" xfId="0" applyFont="1" applyFill="1" applyAlignment="1">
      <alignment/>
    </xf>
    <xf numFmtId="4" fontId="0" fillId="0" borderId="29" xfId="0" applyNumberFormat="1" applyFont="1" applyFill="1" applyBorder="1" applyAlignment="1">
      <alignment horizontal="center" vertical="center"/>
    </xf>
    <xf numFmtId="4" fontId="0" fillId="0" borderId="30" xfId="0" applyNumberFormat="1" applyFont="1" applyFill="1" applyBorder="1" applyAlignment="1">
      <alignment/>
    </xf>
    <xf numFmtId="4" fontId="0" fillId="0" borderId="32" xfId="0" applyNumberFormat="1" applyFont="1" applyFill="1" applyBorder="1" applyAlignment="1">
      <alignment horizontal="center" vertical="center"/>
    </xf>
    <xf numFmtId="4" fontId="0" fillId="0" borderId="25" xfId="0" applyNumberFormat="1" applyFont="1" applyFill="1" applyBorder="1" applyAlignment="1">
      <alignment horizontal="right" vertical="center"/>
    </xf>
    <xf numFmtId="4" fontId="0" fillId="0" borderId="21" xfId="0" applyNumberFormat="1" applyFont="1" applyFill="1" applyBorder="1" applyAlignment="1">
      <alignment horizontal="right" vertical="center"/>
    </xf>
    <xf numFmtId="0" fontId="2" fillId="17" borderId="22" xfId="0" applyFont="1" applyFill="1" applyBorder="1" applyAlignment="1">
      <alignment/>
    </xf>
    <xf numFmtId="4" fontId="2" fillId="0" borderId="31" xfId="0" applyNumberFormat="1" applyFont="1" applyBorder="1" applyAlignment="1">
      <alignment/>
    </xf>
    <xf numFmtId="4" fontId="2" fillId="0" borderId="23" xfId="0" applyNumberFormat="1" applyFont="1" applyBorder="1" applyAlignment="1">
      <alignment/>
    </xf>
    <xf numFmtId="0" fontId="2" fillId="7" borderId="23" xfId="0" applyFont="1" applyFill="1" applyBorder="1" applyAlignment="1">
      <alignment horizontal="left"/>
    </xf>
    <xf numFmtId="3" fontId="0" fillId="0" borderId="29" xfId="0" applyNumberFormat="1" applyFont="1" applyFill="1" applyBorder="1" applyAlignment="1">
      <alignment wrapText="1"/>
    </xf>
    <xf numFmtId="2" fontId="0" fillId="0" borderId="25" xfId="0" applyNumberFormat="1" applyFont="1" applyFill="1" applyBorder="1" applyAlignment="1">
      <alignment/>
    </xf>
    <xf numFmtId="3" fontId="0" fillId="0" borderId="32" xfId="0" applyNumberFormat="1" applyFont="1" applyFill="1" applyBorder="1" applyAlignment="1">
      <alignment/>
    </xf>
    <xf numFmtId="0" fontId="0" fillId="49" borderId="25" xfId="0" applyFont="1" applyFill="1" applyBorder="1" applyAlignment="1">
      <alignment horizontal="center"/>
    </xf>
    <xf numFmtId="0" fontId="0" fillId="49" borderId="21" xfId="0" applyFont="1" applyFill="1" applyBorder="1" applyAlignment="1">
      <alignment/>
    </xf>
    <xf numFmtId="0" fontId="0" fillId="49" borderId="21" xfId="0" applyFont="1" applyFill="1" applyBorder="1" applyAlignment="1">
      <alignment horizontal="center"/>
    </xf>
    <xf numFmtId="3" fontId="0" fillId="0" borderId="29" xfId="0" applyNumberFormat="1" applyFont="1" applyFill="1" applyBorder="1" applyAlignment="1">
      <alignment/>
    </xf>
    <xf numFmtId="3" fontId="0" fillId="0" borderId="21" xfId="0" applyNumberFormat="1" applyFont="1" applyFill="1" applyBorder="1" applyAlignment="1">
      <alignment horizontal="center" vertical="center"/>
    </xf>
    <xf numFmtId="4" fontId="0" fillId="0" borderId="25" xfId="116" applyNumberFormat="1" applyFont="1" applyFill="1" applyBorder="1" applyAlignment="1">
      <alignment/>
      <protection/>
    </xf>
    <xf numFmtId="0" fontId="0" fillId="0" borderId="0" xfId="0" applyFont="1" applyFill="1" applyAlignment="1">
      <alignment wrapText="1"/>
    </xf>
    <xf numFmtId="4" fontId="0" fillId="0" borderId="20" xfId="116" applyNumberFormat="1" applyFont="1" applyFill="1" applyBorder="1" applyAlignment="1">
      <alignment/>
      <protection/>
    </xf>
    <xf numFmtId="0" fontId="0" fillId="0" borderId="22" xfId="0" applyFont="1" applyFill="1" applyBorder="1" applyAlignment="1">
      <alignment horizontal="center"/>
    </xf>
    <xf numFmtId="0" fontId="2" fillId="0" borderId="31" xfId="0" applyFont="1" applyBorder="1" applyAlignment="1">
      <alignment horizontal="left"/>
    </xf>
    <xf numFmtId="0" fontId="2" fillId="0" borderId="20" xfId="0" applyFont="1" applyBorder="1" applyAlignment="1">
      <alignment/>
    </xf>
    <xf numFmtId="0" fontId="2" fillId="0" borderId="21" xfId="0" applyFont="1" applyBorder="1" applyAlignment="1">
      <alignment/>
    </xf>
    <xf numFmtId="0" fontId="2" fillId="0" borderId="33" xfId="0" applyFont="1" applyBorder="1" applyAlignment="1">
      <alignment horizontal="center"/>
    </xf>
    <xf numFmtId="0" fontId="2" fillId="0" borderId="22" xfId="0" applyFont="1" applyBorder="1" applyAlignment="1">
      <alignment horizontal="center"/>
    </xf>
    <xf numFmtId="0" fontId="2" fillId="0" borderId="24" xfId="0" applyFont="1" applyFill="1" applyBorder="1" applyAlignment="1">
      <alignment/>
    </xf>
    <xf numFmtId="4" fontId="2" fillId="0" borderId="25" xfId="0" applyNumberFormat="1" applyFont="1" applyBorder="1" applyAlignment="1">
      <alignment horizontal="right"/>
    </xf>
    <xf numFmtId="4" fontId="2" fillId="0" borderId="21" xfId="0" applyNumberFormat="1" applyFont="1" applyBorder="1" applyAlignment="1">
      <alignment horizontal="right"/>
    </xf>
    <xf numFmtId="0" fontId="2" fillId="0" borderId="29" xfId="0" applyFont="1" applyBorder="1" applyAlignment="1">
      <alignment horizontal="center" vertical="center" wrapText="1"/>
    </xf>
    <xf numFmtId="4" fontId="2" fillId="0" borderId="25" xfId="0" applyNumberFormat="1" applyFont="1" applyBorder="1" applyAlignment="1">
      <alignment horizontal="right" wrapText="1"/>
    </xf>
    <xf numFmtId="4" fontId="2" fillId="0" borderId="21" xfId="0" applyNumberFormat="1" applyFont="1" applyBorder="1" applyAlignment="1">
      <alignment horizontal="right" wrapText="1"/>
    </xf>
    <xf numFmtId="4" fontId="2" fillId="0" borderId="21" xfId="89" applyNumberFormat="1" applyFont="1" applyFill="1" applyBorder="1" applyAlignment="1">
      <alignment horizontal="right" wrapText="1"/>
    </xf>
    <xf numFmtId="0" fontId="2" fillId="0" borderId="25" xfId="0" applyFont="1" applyBorder="1" applyAlignment="1">
      <alignment horizontal="center" vertical="center"/>
    </xf>
    <xf numFmtId="4" fontId="2" fillId="52" borderId="20" xfId="0" applyNumberFormat="1" applyFont="1" applyFill="1" applyBorder="1" applyAlignment="1">
      <alignment horizontal="right"/>
    </xf>
    <xf numFmtId="0" fontId="2" fillId="0" borderId="21" xfId="0" applyFont="1" applyBorder="1" applyAlignment="1">
      <alignment horizontal="center" vertical="center"/>
    </xf>
    <xf numFmtId="4" fontId="2" fillId="52" borderId="21" xfId="0" applyNumberFormat="1" applyFont="1" applyFill="1" applyBorder="1" applyAlignment="1">
      <alignment horizontal="right"/>
    </xf>
    <xf numFmtId="4" fontId="2" fillId="0" borderId="20" xfId="0" applyNumberFormat="1" applyFont="1" applyBorder="1" applyAlignment="1">
      <alignment horizontal="right"/>
    </xf>
    <xf numFmtId="0" fontId="2" fillId="8" borderId="21" xfId="0" applyFont="1" applyFill="1" applyBorder="1" applyAlignment="1">
      <alignment horizontal="left"/>
    </xf>
    <xf numFmtId="4" fontId="9" fillId="0" borderId="19" xfId="114" applyNumberFormat="1" applyFont="1" applyBorder="1" applyAlignment="1">
      <alignment horizontal="left" vertical="top" wrapText="1"/>
      <protection/>
    </xf>
    <xf numFmtId="0" fontId="2" fillId="0" borderId="19" xfId="0" applyFont="1" applyBorder="1" applyAlignment="1">
      <alignment horizontal="center" vertical="center"/>
    </xf>
    <xf numFmtId="3" fontId="2" fillId="0" borderId="19" xfId="0" applyNumberFormat="1" applyFont="1" applyBorder="1" applyAlignment="1">
      <alignment horizontal="right"/>
    </xf>
    <xf numFmtId="0" fontId="5" fillId="8" borderId="25" xfId="0" applyFont="1" applyFill="1" applyBorder="1" applyAlignment="1">
      <alignment/>
    </xf>
    <xf numFmtId="3" fontId="2" fillId="0" borderId="24" xfId="89" applyNumberFormat="1" applyFont="1" applyFill="1" applyBorder="1" applyAlignment="1">
      <alignment horizontal="right"/>
    </xf>
    <xf numFmtId="0" fontId="5" fillId="8" borderId="25" xfId="0" applyFont="1" applyFill="1" applyBorder="1" applyAlignment="1">
      <alignment/>
    </xf>
    <xf numFmtId="0" fontId="2" fillId="8" borderId="21" xfId="0" applyFont="1" applyFill="1" applyBorder="1" applyAlignment="1">
      <alignment/>
    </xf>
    <xf numFmtId="0" fontId="0" fillId="0" borderId="31" xfId="0" applyFont="1" applyBorder="1" applyAlignment="1">
      <alignment horizontal="center"/>
    </xf>
    <xf numFmtId="0" fontId="0" fillId="0" borderId="26" xfId="0" applyFont="1" applyFill="1" applyBorder="1" applyAlignment="1">
      <alignment horizontal="center"/>
    </xf>
    <xf numFmtId="0" fontId="0" fillId="48" borderId="25" xfId="0" applyFont="1" applyFill="1" applyBorder="1" applyAlignment="1">
      <alignment/>
    </xf>
    <xf numFmtId="0" fontId="0" fillId="48" borderId="21" xfId="0" applyFont="1" applyFill="1" applyBorder="1" applyAlignment="1">
      <alignment/>
    </xf>
    <xf numFmtId="0" fontId="0" fillId="0" borderId="40" xfId="0" applyFont="1" applyFill="1" applyBorder="1" applyAlignment="1">
      <alignment/>
    </xf>
    <xf numFmtId="0" fontId="2" fillId="0" borderId="41" xfId="0" applyFont="1" applyBorder="1" applyAlignment="1">
      <alignment horizontal="center"/>
    </xf>
    <xf numFmtId="4" fontId="2" fillId="0" borderId="34" xfId="0" applyNumberFormat="1" applyFont="1" applyBorder="1" applyAlignment="1">
      <alignment/>
    </xf>
    <xf numFmtId="4" fontId="0" fillId="0" borderId="25" xfId="89" applyNumberFormat="1" applyFont="1" applyFill="1" applyBorder="1" applyAlignment="1">
      <alignment horizontal="right"/>
    </xf>
    <xf numFmtId="4" fontId="52" fillId="0" borderId="0" xfId="0" applyNumberFormat="1" applyFont="1" applyFill="1" applyAlignment="1">
      <alignment/>
    </xf>
    <xf numFmtId="0" fontId="5" fillId="0" borderId="25" xfId="0" applyFont="1" applyFill="1" applyBorder="1" applyAlignment="1">
      <alignment vertical="center"/>
    </xf>
    <xf numFmtId="0" fontId="5" fillId="0" borderId="32" xfId="0" applyFont="1" applyFill="1" applyBorder="1" applyAlignment="1">
      <alignment/>
    </xf>
    <xf numFmtId="4" fontId="2" fillId="0" borderId="22" xfId="0" applyNumberFormat="1" applyFont="1" applyBorder="1" applyAlignment="1">
      <alignment/>
    </xf>
    <xf numFmtId="4" fontId="2" fillId="0" borderId="22" xfId="0" applyNumberFormat="1" applyFont="1" applyFill="1" applyBorder="1" applyAlignment="1">
      <alignment/>
    </xf>
    <xf numFmtId="0" fontId="2" fillId="0" borderId="30" xfId="0" applyFont="1" applyBorder="1" applyAlignment="1">
      <alignment horizontal="center"/>
    </xf>
    <xf numFmtId="0" fontId="2" fillId="0" borderId="0" xfId="0" applyFont="1" applyBorder="1" applyAlignment="1">
      <alignment horizontal="center"/>
    </xf>
    <xf numFmtId="4" fontId="2" fillId="0" borderId="29" xfId="0" applyNumberFormat="1" applyFont="1" applyFill="1" applyBorder="1" applyAlignment="1">
      <alignment horizontal="right"/>
    </xf>
    <xf numFmtId="4" fontId="2" fillId="0" borderId="32" xfId="0" applyNumberFormat="1" applyFont="1" applyFill="1" applyBorder="1" applyAlignment="1">
      <alignment horizontal="right"/>
    </xf>
    <xf numFmtId="4" fontId="2" fillId="0" borderId="20" xfId="89" applyNumberFormat="1" applyFont="1" applyFill="1" applyBorder="1" applyAlignment="1">
      <alignment horizontal="right"/>
    </xf>
    <xf numFmtId="4" fontId="2" fillId="0" borderId="32" xfId="0" applyNumberFormat="1" applyFont="1" applyFill="1" applyBorder="1" applyAlignment="1">
      <alignment/>
    </xf>
    <xf numFmtId="4" fontId="2" fillId="0" borderId="29" xfId="0" applyNumberFormat="1" applyFont="1" applyFill="1" applyBorder="1" applyAlignment="1">
      <alignment horizontal="left" vertical="top" wrapText="1"/>
    </xf>
    <xf numFmtId="4" fontId="2" fillId="0" borderId="32" xfId="0" applyNumberFormat="1" applyFont="1" applyFill="1" applyBorder="1" applyAlignment="1">
      <alignment horizontal="left" vertical="top" wrapText="1"/>
    </xf>
    <xf numFmtId="4" fontId="2" fillId="49" borderId="20" xfId="0" applyNumberFormat="1" applyFont="1" applyFill="1" applyBorder="1" applyAlignment="1">
      <alignment/>
    </xf>
    <xf numFmtId="0" fontId="2" fillId="0" borderId="39" xfId="0" applyFont="1" applyBorder="1" applyAlignment="1">
      <alignment/>
    </xf>
    <xf numFmtId="0" fontId="2" fillId="0" borderId="36" xfId="0" applyFont="1" applyBorder="1" applyAlignment="1">
      <alignment horizontal="center"/>
    </xf>
    <xf numFmtId="0" fontId="2" fillId="0" borderId="36" xfId="0" applyFont="1" applyBorder="1" applyAlignment="1">
      <alignment/>
    </xf>
    <xf numFmtId="4" fontId="2" fillId="0" borderId="33" xfId="0" applyNumberFormat="1" applyFont="1" applyBorder="1" applyAlignment="1">
      <alignment/>
    </xf>
    <xf numFmtId="0" fontId="5" fillId="0" borderId="20" xfId="0" applyFont="1" applyFill="1" applyBorder="1" applyAlignment="1">
      <alignment horizontal="center"/>
    </xf>
    <xf numFmtId="0" fontId="2" fillId="56" borderId="25" xfId="0" applyFont="1" applyFill="1" applyBorder="1" applyAlignment="1">
      <alignment horizontal="center" vertical="center"/>
    </xf>
    <xf numFmtId="4" fontId="2" fillId="56" borderId="30" xfId="0" applyNumberFormat="1" applyFont="1" applyFill="1" applyBorder="1" applyAlignment="1">
      <alignment vertical="center"/>
    </xf>
    <xf numFmtId="4" fontId="2" fillId="56" borderId="25" xfId="0" applyNumberFormat="1" applyFont="1" applyFill="1" applyBorder="1" applyAlignment="1">
      <alignment vertical="center"/>
    </xf>
    <xf numFmtId="0" fontId="2" fillId="56" borderId="20" xfId="0" applyFont="1" applyFill="1" applyBorder="1" applyAlignment="1">
      <alignment horizontal="center" vertical="center"/>
    </xf>
    <xf numFmtId="4" fontId="2" fillId="56" borderId="0" xfId="0" applyNumberFormat="1" applyFont="1" applyFill="1" applyBorder="1" applyAlignment="1">
      <alignment vertical="center"/>
    </xf>
    <xf numFmtId="4" fontId="2" fillId="56" borderId="20" xfId="0" applyNumberFormat="1" applyFont="1" applyFill="1" applyBorder="1" applyAlignment="1">
      <alignment vertical="center"/>
    </xf>
    <xf numFmtId="4" fontId="5" fillId="0" borderId="29" xfId="0" applyNumberFormat="1" applyFont="1" applyFill="1" applyBorder="1" applyAlignment="1">
      <alignment/>
    </xf>
    <xf numFmtId="4" fontId="2" fillId="0" borderId="25" xfId="0" applyNumberFormat="1" applyFont="1" applyFill="1" applyBorder="1" applyAlignment="1">
      <alignment horizontal="center"/>
    </xf>
    <xf numFmtId="4" fontId="5" fillId="0" borderId="32" xfId="0" applyNumberFormat="1" applyFont="1" applyFill="1" applyBorder="1" applyAlignment="1">
      <alignment/>
    </xf>
    <xf numFmtId="4" fontId="2" fillId="0" borderId="21" xfId="0" applyNumberFormat="1" applyFont="1" applyFill="1" applyBorder="1" applyAlignment="1">
      <alignment horizontal="center"/>
    </xf>
    <xf numFmtId="0" fontId="2" fillId="56" borderId="29" xfId="0" applyFont="1" applyFill="1" applyBorder="1" applyAlignment="1">
      <alignment horizontal="center" vertical="center"/>
    </xf>
    <xf numFmtId="0" fontId="2" fillId="56" borderId="28" xfId="0" applyFont="1" applyFill="1" applyBorder="1" applyAlignment="1">
      <alignment horizontal="center" vertical="center"/>
    </xf>
    <xf numFmtId="4" fontId="2" fillId="56" borderId="21" xfId="0" applyNumberFormat="1" applyFont="1" applyFill="1" applyBorder="1" applyAlignment="1">
      <alignment vertical="center"/>
    </xf>
    <xf numFmtId="0" fontId="5" fillId="0" borderId="29" xfId="0" applyFont="1" applyFill="1" applyBorder="1" applyAlignment="1">
      <alignment/>
    </xf>
    <xf numFmtId="0" fontId="2" fillId="50" borderId="30" xfId="0" applyFont="1" applyFill="1" applyBorder="1" applyAlignment="1">
      <alignment horizontal="center" vertical="center"/>
    </xf>
    <xf numFmtId="4" fontId="2" fillId="50" borderId="25" xfId="0" applyNumberFormat="1" applyFont="1" applyFill="1" applyBorder="1" applyAlignment="1">
      <alignment vertical="center"/>
    </xf>
    <xf numFmtId="4" fontId="2" fillId="50" borderId="20" xfId="0" applyNumberFormat="1" applyFont="1" applyFill="1" applyBorder="1" applyAlignment="1">
      <alignment vertical="center"/>
    </xf>
    <xf numFmtId="0" fontId="2" fillId="50" borderId="19" xfId="0" applyFont="1" applyFill="1" applyBorder="1" applyAlignment="1">
      <alignment horizontal="center" vertical="center"/>
    </xf>
    <xf numFmtId="4" fontId="2" fillId="50" borderId="21" xfId="0" applyNumberFormat="1" applyFont="1" applyFill="1" applyBorder="1" applyAlignment="1">
      <alignment vertical="center"/>
    </xf>
    <xf numFmtId="0" fontId="2" fillId="0" borderId="25" xfId="0" applyFont="1" applyFill="1" applyBorder="1" applyAlignment="1">
      <alignment horizontal="center" vertical="center"/>
    </xf>
    <xf numFmtId="4" fontId="2" fillId="0" borderId="25" xfId="0" applyNumberFormat="1" applyFont="1" applyFill="1" applyBorder="1" applyAlignment="1">
      <alignment vertical="center"/>
    </xf>
    <xf numFmtId="4" fontId="2" fillId="0" borderId="25" xfId="0" applyNumberFormat="1" applyFont="1" applyFill="1" applyBorder="1" applyAlignment="1">
      <alignment horizontal="right" vertical="center"/>
    </xf>
    <xf numFmtId="0" fontId="5" fillId="0" borderId="21" xfId="0" applyFont="1" applyFill="1" applyBorder="1" applyAlignment="1">
      <alignment vertical="center"/>
    </xf>
    <xf numFmtId="0" fontId="2" fillId="0" borderId="21" xfId="0" applyFont="1" applyFill="1" applyBorder="1" applyAlignment="1">
      <alignment horizontal="center" vertical="center"/>
    </xf>
    <xf numFmtId="4" fontId="2" fillId="0" borderId="21" xfId="0" applyNumberFormat="1" applyFont="1" applyFill="1" applyBorder="1" applyAlignment="1">
      <alignment vertical="center"/>
    </xf>
    <xf numFmtId="4" fontId="2" fillId="0" borderId="21" xfId="0" applyNumberFormat="1" applyFont="1" applyFill="1" applyBorder="1" applyAlignment="1">
      <alignment horizontal="right" vertical="center"/>
    </xf>
    <xf numFmtId="0" fontId="2" fillId="50" borderId="28" xfId="0" applyFont="1" applyFill="1" applyBorder="1" applyAlignment="1">
      <alignment horizontal="center" vertical="center"/>
    </xf>
    <xf numFmtId="0" fontId="2" fillId="50" borderId="32" xfId="0" applyFont="1" applyFill="1" applyBorder="1" applyAlignment="1">
      <alignment horizontal="center" vertical="center"/>
    </xf>
    <xf numFmtId="0" fontId="2" fillId="50" borderId="29" xfId="0" applyFont="1" applyFill="1" applyBorder="1" applyAlignment="1">
      <alignment horizontal="center" vertical="center"/>
    </xf>
    <xf numFmtId="0" fontId="5" fillId="0" borderId="29" xfId="0" applyFont="1" applyFill="1" applyBorder="1" applyAlignment="1">
      <alignment vertical="center"/>
    </xf>
    <xf numFmtId="0" fontId="5" fillId="0" borderId="32" xfId="0" applyFont="1" applyFill="1" applyBorder="1" applyAlignment="1">
      <alignment vertical="center"/>
    </xf>
    <xf numFmtId="4" fontId="2" fillId="50" borderId="30" xfId="0" applyNumberFormat="1" applyFont="1" applyFill="1" applyBorder="1" applyAlignment="1">
      <alignment vertical="center"/>
    </xf>
    <xf numFmtId="4" fontId="2" fillId="50" borderId="19" xfId="0" applyNumberFormat="1" applyFont="1" applyFill="1" applyBorder="1" applyAlignment="1">
      <alignment vertical="center"/>
    </xf>
    <xf numFmtId="0" fontId="2" fillId="0" borderId="39" xfId="0" applyFont="1" applyFill="1" applyBorder="1" applyAlignment="1">
      <alignment horizontal="center" vertical="center"/>
    </xf>
    <xf numFmtId="3" fontId="2" fillId="0" borderId="19" xfId="0" applyNumberFormat="1" applyFont="1" applyFill="1" applyBorder="1" applyAlignment="1">
      <alignment vertical="center"/>
    </xf>
    <xf numFmtId="3" fontId="2" fillId="0" borderId="22" xfId="0" applyNumberFormat="1" applyFont="1" applyFill="1" applyBorder="1" applyAlignment="1">
      <alignment horizontal="right" vertical="center"/>
    </xf>
    <xf numFmtId="0" fontId="2" fillId="0" borderId="29" xfId="0" applyFont="1" applyFill="1" applyBorder="1" applyAlignment="1">
      <alignment horizontal="center" vertical="center"/>
    </xf>
    <xf numFmtId="0" fontId="2" fillId="0" borderId="32" xfId="0" applyFont="1" applyFill="1" applyBorder="1" applyAlignment="1">
      <alignment horizontal="center" vertical="center"/>
    </xf>
    <xf numFmtId="0" fontId="2" fillId="57" borderId="29" xfId="0" applyFont="1" applyFill="1" applyBorder="1" applyAlignment="1">
      <alignment horizontal="center" vertical="center"/>
    </xf>
    <xf numFmtId="4" fontId="2" fillId="57" borderId="25" xfId="0" applyNumberFormat="1" applyFont="1" applyFill="1" applyBorder="1" applyAlignment="1">
      <alignment horizontal="right" vertical="center"/>
    </xf>
    <xf numFmtId="4" fontId="2" fillId="57" borderId="20" xfId="0" applyNumberFormat="1" applyFont="1" applyFill="1" applyBorder="1" applyAlignment="1">
      <alignment horizontal="right" vertical="center"/>
    </xf>
    <xf numFmtId="0" fontId="2" fillId="57" borderId="32" xfId="0" applyFont="1" applyFill="1" applyBorder="1" applyAlignment="1">
      <alignment horizontal="center" vertical="center"/>
    </xf>
    <xf numFmtId="4" fontId="2" fillId="57" borderId="21" xfId="0" applyNumberFormat="1" applyFont="1" applyFill="1" applyBorder="1" applyAlignment="1">
      <alignment horizontal="right" vertical="center"/>
    </xf>
    <xf numFmtId="4" fontId="2" fillId="0" borderId="30" xfId="0" applyNumberFormat="1" applyFont="1" applyFill="1" applyBorder="1" applyAlignment="1">
      <alignment vertical="center"/>
    </xf>
    <xf numFmtId="4" fontId="2" fillId="0" borderId="19" xfId="0" applyNumberFormat="1" applyFont="1" applyFill="1" applyBorder="1" applyAlignment="1">
      <alignment vertical="center"/>
    </xf>
    <xf numFmtId="0" fontId="2" fillId="50" borderId="25" xfId="0" applyFont="1" applyFill="1" applyBorder="1" applyAlignment="1">
      <alignment horizontal="center" vertical="center"/>
    </xf>
    <xf numFmtId="4" fontId="2" fillId="50" borderId="0" xfId="0" applyNumberFormat="1" applyFont="1" applyFill="1" applyBorder="1" applyAlignment="1">
      <alignment vertical="center"/>
    </xf>
    <xf numFmtId="0" fontId="2" fillId="50" borderId="21" xfId="0" applyFont="1" applyFill="1" applyBorder="1" applyAlignment="1">
      <alignment horizontal="center" vertical="center"/>
    </xf>
    <xf numFmtId="0" fontId="5" fillId="0" borderId="28" xfId="0" applyFont="1" applyFill="1" applyBorder="1" applyAlignment="1">
      <alignment vertical="center"/>
    </xf>
    <xf numFmtId="4" fontId="2" fillId="0" borderId="0" xfId="0" applyNumberFormat="1" applyFont="1" applyFill="1" applyBorder="1" applyAlignment="1">
      <alignment vertical="center"/>
    </xf>
    <xf numFmtId="0" fontId="2" fillId="57" borderId="25" xfId="0" applyFont="1" applyFill="1" applyBorder="1" applyAlignment="1">
      <alignment horizontal="center" vertical="center"/>
    </xf>
    <xf numFmtId="4" fontId="2" fillId="57" borderId="31" xfId="0" applyNumberFormat="1" applyFont="1" applyFill="1" applyBorder="1" applyAlignment="1">
      <alignment horizontal="right" vertical="center"/>
    </xf>
    <xf numFmtId="0" fontId="2" fillId="57" borderId="21" xfId="0" applyFont="1" applyFill="1" applyBorder="1" applyAlignment="1">
      <alignment horizontal="center" vertical="center"/>
    </xf>
    <xf numFmtId="4" fontId="2" fillId="57" borderId="24" xfId="0" applyNumberFormat="1" applyFont="1" applyFill="1" applyBorder="1" applyAlignment="1">
      <alignment horizontal="right" vertical="center"/>
    </xf>
    <xf numFmtId="0" fontId="2" fillId="57" borderId="28" xfId="0" applyFont="1" applyFill="1" applyBorder="1" applyAlignment="1">
      <alignment horizontal="center" vertical="center"/>
    </xf>
    <xf numFmtId="4" fontId="2" fillId="50" borderId="29" xfId="0" applyNumberFormat="1" applyFont="1" applyFill="1" applyBorder="1" applyAlignment="1">
      <alignment horizontal="center" vertical="center"/>
    </xf>
    <xf numFmtId="4" fontId="2" fillId="50" borderId="32" xfId="0" applyNumberFormat="1" applyFont="1" applyFill="1" applyBorder="1" applyAlignment="1">
      <alignment horizontal="center" vertical="center"/>
    </xf>
    <xf numFmtId="4" fontId="5" fillId="0" borderId="29" xfId="0" applyNumberFormat="1" applyFont="1" applyFill="1" applyBorder="1" applyAlignment="1">
      <alignment vertical="center"/>
    </xf>
    <xf numFmtId="4" fontId="5" fillId="0" borderId="32" xfId="0" applyNumberFormat="1" applyFont="1" applyFill="1" applyBorder="1" applyAlignment="1">
      <alignment vertical="center"/>
    </xf>
    <xf numFmtId="4" fontId="2" fillId="50" borderId="28" xfId="0" applyNumberFormat="1" applyFont="1" applyFill="1" applyBorder="1" applyAlignment="1">
      <alignment horizontal="center" vertical="center"/>
    </xf>
    <xf numFmtId="3" fontId="0" fillId="0" borderId="0" xfId="0" applyNumberFormat="1" applyFont="1" applyFill="1" applyAlignment="1">
      <alignment/>
    </xf>
    <xf numFmtId="3" fontId="2" fillId="0" borderId="0" xfId="0" applyNumberFormat="1" applyFont="1" applyFill="1" applyAlignment="1">
      <alignment/>
    </xf>
    <xf numFmtId="0" fontId="2" fillId="0" borderId="25" xfId="0" applyFont="1" applyBorder="1" applyAlignment="1">
      <alignment horizontal="left"/>
    </xf>
    <xf numFmtId="0" fontId="2" fillId="0" borderId="20" xfId="0" applyFont="1" applyFill="1" applyBorder="1" applyAlignment="1">
      <alignment/>
    </xf>
    <xf numFmtId="0" fontId="5" fillId="0" borderId="20" xfId="0" applyFont="1" applyFill="1" applyBorder="1" applyAlignment="1">
      <alignment/>
    </xf>
    <xf numFmtId="0" fontId="2" fillId="7" borderId="29" xfId="0" applyFont="1" applyFill="1" applyBorder="1" applyAlignment="1">
      <alignment horizontal="left"/>
    </xf>
    <xf numFmtId="0" fontId="2" fillId="0" borderId="21" xfId="0" applyFont="1" applyBorder="1" applyAlignment="1">
      <alignment wrapText="1"/>
    </xf>
    <xf numFmtId="0" fontId="2" fillId="0" borderId="22" xfId="0" applyFont="1" applyBorder="1" applyAlignment="1">
      <alignment wrapText="1"/>
    </xf>
    <xf numFmtId="0" fontId="6" fillId="0" borderId="20" xfId="0" applyFont="1" applyFill="1" applyBorder="1" applyAlignment="1">
      <alignment/>
    </xf>
    <xf numFmtId="0" fontId="2" fillId="7" borderId="29" xfId="0" applyFont="1" applyFill="1" applyBorder="1" applyAlignment="1">
      <alignment horizontal="left"/>
    </xf>
    <xf numFmtId="0" fontId="2" fillId="0" borderId="0" xfId="0" applyFont="1" applyBorder="1" applyAlignment="1" quotePrefix="1">
      <alignment horizontal="center"/>
    </xf>
    <xf numFmtId="0" fontId="2" fillId="0" borderId="0" xfId="117" applyFont="1" applyFill="1">
      <alignment/>
      <protection/>
    </xf>
    <xf numFmtId="0" fontId="2" fillId="0" borderId="19" xfId="0" applyFont="1" applyBorder="1" applyAlignment="1">
      <alignment horizontal="center"/>
    </xf>
    <xf numFmtId="0" fontId="2" fillId="0" borderId="19" xfId="0" applyFont="1" applyBorder="1" applyAlignment="1">
      <alignment/>
    </xf>
    <xf numFmtId="0" fontId="2" fillId="0" borderId="0" xfId="0" applyFont="1" applyFill="1" applyBorder="1" applyAlignment="1">
      <alignment horizontal="right"/>
    </xf>
    <xf numFmtId="14" fontId="2" fillId="0" borderId="21" xfId="0" applyNumberFormat="1" applyFont="1" applyBorder="1" applyAlignment="1">
      <alignment horizontal="center"/>
    </xf>
    <xf numFmtId="0" fontId="2" fillId="0" borderId="29" xfId="112" applyFont="1" applyFill="1" applyBorder="1" applyAlignment="1">
      <alignment horizontal="center"/>
      <protection/>
    </xf>
    <xf numFmtId="4" fontId="2" fillId="0" borderId="25" xfId="112" applyNumberFormat="1" applyFont="1" applyFill="1" applyBorder="1" applyAlignment="1">
      <alignment horizontal="right"/>
      <protection/>
    </xf>
    <xf numFmtId="4" fontId="2" fillId="0" borderId="31" xfId="112" applyNumberFormat="1" applyFont="1" applyFill="1" applyBorder="1" applyAlignment="1">
      <alignment horizontal="right"/>
      <protection/>
    </xf>
    <xf numFmtId="0" fontId="2" fillId="0" borderId="32" xfId="112" applyFont="1" applyFill="1" applyBorder="1" applyAlignment="1">
      <alignment horizontal="center"/>
      <protection/>
    </xf>
    <xf numFmtId="4" fontId="2" fillId="0" borderId="21" xfId="112" applyNumberFormat="1" applyFont="1" applyFill="1" applyBorder="1" applyAlignment="1">
      <alignment horizontal="right"/>
      <protection/>
    </xf>
    <xf numFmtId="4" fontId="2" fillId="0" borderId="24" xfId="112" applyNumberFormat="1" applyFont="1" applyFill="1" applyBorder="1" applyAlignment="1">
      <alignment horizontal="right"/>
      <protection/>
    </xf>
    <xf numFmtId="0" fontId="2" fillId="0" borderId="28" xfId="112" applyFont="1" applyFill="1" applyBorder="1" applyAlignment="1">
      <alignment horizontal="center"/>
      <protection/>
    </xf>
    <xf numFmtId="4" fontId="2" fillId="0" borderId="20" xfId="112" applyNumberFormat="1" applyFont="1" applyFill="1" applyBorder="1" applyAlignment="1">
      <alignment horizontal="right"/>
      <protection/>
    </xf>
    <xf numFmtId="4" fontId="2" fillId="0" borderId="25" xfId="112" applyNumberFormat="1" applyFont="1" applyFill="1" applyBorder="1">
      <alignment/>
      <protection/>
    </xf>
    <xf numFmtId="4" fontId="2" fillId="0" borderId="21" xfId="112" applyNumberFormat="1" applyFont="1" applyFill="1" applyBorder="1">
      <alignment/>
      <protection/>
    </xf>
    <xf numFmtId="4" fontId="2" fillId="0" borderId="25" xfId="114" applyNumberFormat="1" applyFont="1" applyFill="1" applyBorder="1" applyAlignment="1">
      <alignment horizontal="right"/>
      <protection/>
    </xf>
    <xf numFmtId="4" fontId="2" fillId="0" borderId="25" xfId="114" applyNumberFormat="1" applyFont="1" applyFill="1" applyBorder="1">
      <alignment/>
      <protection/>
    </xf>
    <xf numFmtId="4" fontId="2" fillId="0" borderId="21" xfId="114" applyNumberFormat="1" applyFont="1" applyFill="1" applyBorder="1" applyAlignment="1">
      <alignment horizontal="right"/>
      <protection/>
    </xf>
    <xf numFmtId="4" fontId="2" fillId="0" borderId="21" xfId="114" applyNumberFormat="1" applyFont="1" applyFill="1" applyBorder="1">
      <alignment/>
      <protection/>
    </xf>
    <xf numFmtId="3" fontId="9" fillId="0" borderId="0" xfId="0" applyNumberFormat="1" applyFont="1" applyFill="1" applyAlignment="1">
      <alignment/>
    </xf>
    <xf numFmtId="4" fontId="0" fillId="50" borderId="25" xfId="0" applyNumberFormat="1" applyFont="1" applyFill="1" applyBorder="1" applyAlignment="1">
      <alignment wrapText="1"/>
    </xf>
    <xf numFmtId="4" fontId="0" fillId="50" borderId="25" xfId="0" applyNumberFormat="1" applyFont="1" applyFill="1" applyBorder="1" applyAlignment="1">
      <alignment horizontal="center"/>
    </xf>
    <xf numFmtId="4" fontId="0" fillId="50" borderId="25" xfId="0" applyNumberFormat="1" applyFont="1" applyFill="1" applyBorder="1" applyAlignment="1">
      <alignment/>
    </xf>
    <xf numFmtId="4" fontId="0" fillId="50" borderId="20" xfId="0" applyNumberFormat="1" applyFont="1" applyFill="1" applyBorder="1" applyAlignment="1">
      <alignment/>
    </xf>
    <xf numFmtId="4" fontId="0" fillId="50" borderId="21" xfId="0" applyNumberFormat="1" applyFont="1" applyFill="1" applyBorder="1" applyAlignment="1">
      <alignment/>
    </xf>
    <xf numFmtId="4" fontId="0" fillId="50" borderId="21" xfId="0" applyNumberFormat="1" applyFont="1" applyFill="1" applyBorder="1" applyAlignment="1">
      <alignment horizontal="center"/>
    </xf>
    <xf numFmtId="4" fontId="0" fillId="0" borderId="25" xfId="0" applyNumberFormat="1" applyFont="1" applyBorder="1" applyAlignment="1">
      <alignment horizontal="left"/>
    </xf>
    <xf numFmtId="4" fontId="0" fillId="0" borderId="25" xfId="0" applyNumberFormat="1" applyFont="1" applyBorder="1" applyAlignment="1">
      <alignment horizontal="center"/>
    </xf>
    <xf numFmtId="4" fontId="0" fillId="0" borderId="21" xfId="0" applyNumberFormat="1" applyFont="1" applyBorder="1" applyAlignment="1">
      <alignment horizontal="left"/>
    </xf>
    <xf numFmtId="4" fontId="0" fillId="0" borderId="21" xfId="0" applyNumberFormat="1" applyFont="1" applyBorder="1" applyAlignment="1">
      <alignment vertical="top"/>
    </xf>
    <xf numFmtId="4" fontId="0" fillId="0" borderId="32" xfId="0" applyNumberFormat="1" applyFont="1" applyBorder="1" applyAlignment="1">
      <alignment/>
    </xf>
    <xf numFmtId="4" fontId="0" fillId="0" borderId="20" xfId="0" applyNumberFormat="1" applyFont="1" applyBorder="1" applyAlignment="1">
      <alignment horizontal="center"/>
    </xf>
    <xf numFmtId="4" fontId="0" fillId="0" borderId="28" xfId="0" applyNumberFormat="1" applyFont="1" applyBorder="1" applyAlignment="1">
      <alignment/>
    </xf>
    <xf numFmtId="4" fontId="0" fillId="50" borderId="30" xfId="0" applyNumberFormat="1" applyFont="1" applyFill="1" applyBorder="1" applyAlignment="1">
      <alignment horizontal="center"/>
    </xf>
    <xf numFmtId="4" fontId="0" fillId="50" borderId="19" xfId="0" applyNumberFormat="1" applyFont="1" applyFill="1" applyBorder="1" applyAlignment="1">
      <alignment horizontal="center"/>
    </xf>
    <xf numFmtId="4" fontId="0" fillId="0" borderId="30" xfId="0" applyNumberFormat="1" applyFont="1" applyBorder="1" applyAlignment="1">
      <alignment horizontal="center"/>
    </xf>
    <xf numFmtId="4" fontId="0" fillId="0" borderId="19" xfId="0" applyNumberFormat="1" applyFont="1" applyBorder="1" applyAlignment="1">
      <alignment horizontal="center"/>
    </xf>
    <xf numFmtId="4" fontId="0" fillId="0" borderId="0" xfId="0" applyNumberFormat="1" applyFont="1" applyBorder="1" applyAlignment="1">
      <alignment horizontal="center"/>
    </xf>
    <xf numFmtId="4" fontId="0" fillId="50" borderId="31" xfId="0" applyNumberFormat="1" applyFont="1" applyFill="1" applyBorder="1" applyAlignment="1">
      <alignment/>
    </xf>
    <xf numFmtId="4" fontId="0" fillId="50" borderId="24" xfId="0" applyNumberFormat="1" applyFont="1" applyFill="1" applyBorder="1" applyAlignment="1">
      <alignment/>
    </xf>
    <xf numFmtId="4" fontId="0" fillId="50" borderId="23" xfId="0" applyNumberFormat="1" applyFont="1" applyFill="1" applyBorder="1" applyAlignment="1">
      <alignment/>
    </xf>
    <xf numFmtId="4" fontId="0" fillId="0" borderId="31" xfId="0" applyNumberFormat="1" applyFont="1" applyBorder="1" applyAlignment="1">
      <alignment/>
    </xf>
    <xf numFmtId="4" fontId="0" fillId="0" borderId="23" xfId="0" applyNumberFormat="1" applyFont="1" applyBorder="1" applyAlignment="1">
      <alignment/>
    </xf>
    <xf numFmtId="4" fontId="0" fillId="0" borderId="24" xfId="0" applyNumberFormat="1" applyFont="1" applyBorder="1" applyAlignment="1">
      <alignment/>
    </xf>
    <xf numFmtId="4" fontId="0" fillId="50" borderId="29" xfId="0" applyNumberFormat="1" applyFont="1" applyFill="1" applyBorder="1" applyAlignment="1">
      <alignment/>
    </xf>
    <xf numFmtId="4" fontId="0" fillId="50" borderId="32" xfId="0" applyNumberFormat="1" applyFont="1" applyFill="1" applyBorder="1" applyAlignment="1">
      <alignment/>
    </xf>
    <xf numFmtId="4" fontId="0" fillId="0" borderId="21" xfId="0" applyNumberFormat="1" applyFont="1" applyBorder="1" applyAlignment="1">
      <alignment/>
    </xf>
    <xf numFmtId="3" fontId="0" fillId="0" borderId="25" xfId="0" applyNumberFormat="1" applyFont="1" applyFill="1" applyBorder="1" applyAlignment="1">
      <alignment/>
    </xf>
    <xf numFmtId="3" fontId="0" fillId="0" borderId="21" xfId="0" applyNumberFormat="1" applyFont="1" applyFill="1" applyBorder="1" applyAlignment="1">
      <alignment/>
    </xf>
    <xf numFmtId="4" fontId="0" fillId="0" borderId="25" xfId="118" applyNumberFormat="1" applyFont="1" applyFill="1" applyBorder="1" applyAlignment="1">
      <alignment horizontal="left" vertical="center" wrapText="1"/>
      <protection/>
    </xf>
    <xf numFmtId="4" fontId="0" fillId="0" borderId="25" xfId="0" applyNumberFormat="1" applyFont="1" applyFill="1" applyBorder="1" applyAlignment="1">
      <alignment horizontal="center"/>
    </xf>
    <xf numFmtId="4" fontId="0" fillId="0" borderId="29" xfId="0" applyNumberFormat="1" applyFont="1" applyFill="1" applyBorder="1" applyAlignment="1">
      <alignment horizontal="right" vertical="center"/>
    </xf>
    <xf numFmtId="4" fontId="0" fillId="0" borderId="25" xfId="0" applyNumberFormat="1" applyFont="1" applyFill="1" applyBorder="1" applyAlignment="1">
      <alignment vertical="center"/>
    </xf>
    <xf numFmtId="4" fontId="0" fillId="0" borderId="23" xfId="0" applyNumberFormat="1" applyFont="1" applyFill="1" applyBorder="1" applyAlignment="1">
      <alignment vertical="center"/>
    </xf>
    <xf numFmtId="4" fontId="7" fillId="0" borderId="21" xfId="0" applyNumberFormat="1" applyFont="1" applyFill="1" applyBorder="1" applyAlignment="1">
      <alignment horizontal="left"/>
    </xf>
    <xf numFmtId="4" fontId="0" fillId="0" borderId="32" xfId="0" applyNumberFormat="1" applyFont="1" applyFill="1" applyBorder="1" applyAlignment="1">
      <alignment horizontal="right" vertical="center"/>
    </xf>
    <xf numFmtId="4" fontId="0" fillId="0" borderId="21" xfId="0" applyNumberFormat="1" applyFont="1" applyFill="1" applyBorder="1" applyAlignment="1">
      <alignment vertical="center"/>
    </xf>
    <xf numFmtId="4" fontId="0" fillId="0" borderId="24" xfId="0" applyNumberFormat="1" applyFont="1" applyFill="1" applyBorder="1" applyAlignment="1">
      <alignment vertical="center"/>
    </xf>
    <xf numFmtId="4" fontId="0" fillId="0" borderId="20" xfId="0" applyNumberFormat="1" applyFont="1" applyFill="1" applyBorder="1" applyAlignment="1">
      <alignment vertical="center"/>
    </xf>
    <xf numFmtId="4" fontId="0" fillId="0" borderId="20" xfId="0" applyNumberFormat="1" applyFont="1" applyFill="1" applyBorder="1" applyAlignment="1">
      <alignment horizontal="left"/>
    </xf>
    <xf numFmtId="4" fontId="0" fillId="0" borderId="20" xfId="0" applyNumberFormat="1" applyFont="1" applyFill="1" applyBorder="1" applyAlignment="1">
      <alignment horizontal="center"/>
    </xf>
    <xf numFmtId="4" fontId="0" fillId="0" borderId="20" xfId="0" applyNumberFormat="1" applyFont="1" applyFill="1" applyBorder="1" applyAlignment="1">
      <alignment horizontal="right" vertical="center"/>
    </xf>
    <xf numFmtId="4" fontId="0" fillId="0" borderId="31" xfId="0" applyNumberFormat="1" applyFont="1" applyFill="1" applyBorder="1" applyAlignment="1">
      <alignment horizontal="center"/>
    </xf>
    <xf numFmtId="4" fontId="0" fillId="0" borderId="25" xfId="0" applyNumberFormat="1" applyFont="1" applyFill="1" applyBorder="1" applyAlignment="1">
      <alignment horizontal="right" vertical="center" wrapText="1"/>
    </xf>
    <xf numFmtId="4" fontId="0" fillId="0" borderId="28" xfId="0" applyNumberFormat="1" applyFont="1" applyFill="1" applyBorder="1" applyAlignment="1">
      <alignment horizontal="right" vertical="center"/>
    </xf>
    <xf numFmtId="4" fontId="0" fillId="0" borderId="20" xfId="119" applyNumberFormat="1" applyFont="1" applyFill="1" applyBorder="1" applyAlignment="1">
      <alignment vertical="center"/>
      <protection/>
    </xf>
    <xf numFmtId="4" fontId="0" fillId="0" borderId="24" xfId="0" applyNumberFormat="1" applyFont="1" applyFill="1" applyBorder="1" applyAlignment="1">
      <alignment horizontal="center"/>
    </xf>
    <xf numFmtId="4" fontId="0" fillId="0" borderId="21" xfId="0" applyNumberFormat="1" applyFont="1" applyFill="1" applyBorder="1" applyAlignment="1">
      <alignment horizontal="right" vertical="center" wrapText="1"/>
    </xf>
    <xf numFmtId="4" fontId="0" fillId="0" borderId="21" xfId="119" applyNumberFormat="1" applyFont="1" applyFill="1" applyBorder="1" applyAlignment="1">
      <alignment vertical="center"/>
      <protection/>
    </xf>
    <xf numFmtId="4" fontId="0" fillId="0" borderId="25" xfId="119" applyNumberFormat="1" applyFont="1" applyFill="1" applyBorder="1" applyAlignment="1">
      <alignment vertical="center"/>
      <protection/>
    </xf>
    <xf numFmtId="4" fontId="0" fillId="0" borderId="31" xfId="0" applyNumberFormat="1" applyFont="1" applyFill="1" applyBorder="1" applyAlignment="1">
      <alignment horizontal="center" vertical="center"/>
    </xf>
    <xf numFmtId="4" fontId="0" fillId="0" borderId="23" xfId="118" applyNumberFormat="1" applyFont="1" applyFill="1" applyBorder="1" applyAlignment="1">
      <alignment horizontal="left" vertical="center" wrapText="1"/>
      <protection/>
    </xf>
    <xf numFmtId="4" fontId="0" fillId="0" borderId="23" xfId="118" applyNumberFormat="1" applyFont="1" applyFill="1" applyBorder="1" applyAlignment="1">
      <alignment horizontal="left" vertical="center" wrapText="1" indent="1"/>
      <protection/>
    </xf>
    <xf numFmtId="4" fontId="0" fillId="0" borderId="21" xfId="118" applyNumberFormat="1" applyFont="1" applyFill="1" applyBorder="1" applyAlignment="1">
      <alignment horizontal="left" vertical="center" wrapText="1" indent="1"/>
      <protection/>
    </xf>
    <xf numFmtId="4" fontId="0" fillId="0" borderId="23" xfId="119" applyNumberFormat="1" applyFont="1" applyFill="1" applyBorder="1" applyAlignment="1">
      <alignment vertical="center"/>
      <protection/>
    </xf>
    <xf numFmtId="4" fontId="0" fillId="0" borderId="24" xfId="119" applyNumberFormat="1" applyFont="1" applyFill="1" applyBorder="1" applyAlignment="1">
      <alignment vertical="center"/>
      <protection/>
    </xf>
    <xf numFmtId="4" fontId="0" fillId="0" borderId="31" xfId="119" applyNumberFormat="1" applyFont="1" applyFill="1" applyBorder="1" applyAlignment="1">
      <alignment vertical="center"/>
      <protection/>
    </xf>
    <xf numFmtId="4" fontId="2" fillId="0" borderId="0" xfId="0" applyNumberFormat="1" applyFont="1" applyFill="1" applyAlignment="1">
      <alignment/>
    </xf>
    <xf numFmtId="4" fontId="0" fillId="0" borderId="0" xfId="0" applyNumberFormat="1" applyFill="1" applyAlignment="1">
      <alignment/>
    </xf>
    <xf numFmtId="0" fontId="0" fillId="0" borderId="0" xfId="0" applyFill="1" applyAlignment="1">
      <alignment/>
    </xf>
    <xf numFmtId="4" fontId="2" fillId="0" borderId="0" xfId="0" applyNumberFormat="1" applyFont="1" applyBorder="1" applyAlignment="1">
      <alignment/>
    </xf>
    <xf numFmtId="0" fontId="2" fillId="0" borderId="0" xfId="0" applyFont="1" applyFill="1" applyAlignment="1">
      <alignment horizontal="right"/>
    </xf>
    <xf numFmtId="0" fontId="0" fillId="0" borderId="0" xfId="0" applyFont="1" applyAlignment="1">
      <alignment horizontal="center"/>
    </xf>
    <xf numFmtId="0" fontId="0" fillId="0" borderId="0" xfId="0" applyFont="1" applyFill="1" applyAlignment="1">
      <alignment horizontal="center"/>
    </xf>
    <xf numFmtId="0" fontId="0" fillId="0" borderId="29" xfId="0" applyFont="1" applyFill="1" applyBorder="1" applyAlignment="1">
      <alignment horizontal="center"/>
    </xf>
    <xf numFmtId="0" fontId="0" fillId="0" borderId="30" xfId="0" applyFont="1" applyFill="1" applyBorder="1" applyAlignment="1">
      <alignment horizontal="center"/>
    </xf>
    <xf numFmtId="4" fontId="0" fillId="0" borderId="25" xfId="0" applyNumberFormat="1" applyFont="1" applyBorder="1" applyAlignment="1">
      <alignment horizontal="center" vertical="top" wrapText="1"/>
    </xf>
    <xf numFmtId="4" fontId="0" fillId="0" borderId="20" xfId="0" applyNumberFormat="1" applyFont="1" applyBorder="1" applyAlignment="1">
      <alignment horizontal="center" vertical="top" wrapText="1"/>
    </xf>
    <xf numFmtId="0" fontId="0" fillId="0" borderId="39" xfId="0" applyFont="1" applyFill="1" applyBorder="1" applyAlignment="1">
      <alignment horizontal="center"/>
    </xf>
    <xf numFmtId="0" fontId="0" fillId="0" borderId="36" xfId="0" applyFont="1" applyFill="1" applyBorder="1" applyAlignment="1">
      <alignment horizontal="center"/>
    </xf>
    <xf numFmtId="0" fontId="5" fillId="48" borderId="28" xfId="0" applyFont="1" applyFill="1" applyBorder="1" applyAlignment="1">
      <alignment horizontal="left" wrapText="1"/>
    </xf>
    <xf numFmtId="0" fontId="5" fillId="48" borderId="0" xfId="0" applyFont="1" applyFill="1" applyBorder="1" applyAlignment="1">
      <alignment horizontal="left" wrapText="1"/>
    </xf>
    <xf numFmtId="0" fontId="5" fillId="48" borderId="23" xfId="0" applyFont="1" applyFill="1" applyBorder="1" applyAlignment="1">
      <alignment horizontal="left" wrapText="1"/>
    </xf>
    <xf numFmtId="0" fontId="5" fillId="48" borderId="39" xfId="0" applyFont="1" applyFill="1" applyBorder="1" applyAlignment="1">
      <alignment horizontal="left"/>
    </xf>
    <xf numFmtId="0" fontId="5" fillId="48" borderId="36" xfId="0" applyFont="1" applyFill="1" applyBorder="1" applyAlignment="1">
      <alignment horizontal="left"/>
    </xf>
    <xf numFmtId="0" fontId="5" fillId="48" borderId="33" xfId="0" applyFont="1" applyFill="1" applyBorder="1" applyAlignment="1">
      <alignment horizontal="left"/>
    </xf>
    <xf numFmtId="0" fontId="7" fillId="48" borderId="39" xfId="0" applyFont="1" applyFill="1" applyBorder="1" applyAlignment="1">
      <alignment horizontal="left"/>
    </xf>
    <xf numFmtId="0" fontId="7" fillId="48" borderId="36" xfId="0" applyFont="1" applyFill="1" applyBorder="1" applyAlignment="1">
      <alignment horizontal="left"/>
    </xf>
    <xf numFmtId="0" fontId="7" fillId="48" borderId="33" xfId="0" applyFont="1" applyFill="1" applyBorder="1" applyAlignment="1">
      <alignment horizontal="left"/>
    </xf>
    <xf numFmtId="0" fontId="5" fillId="0" borderId="39" xfId="0" applyFont="1" applyFill="1" applyBorder="1" applyAlignment="1">
      <alignment horizontal="left"/>
    </xf>
    <xf numFmtId="0" fontId="5" fillId="0" borderId="36" xfId="0" applyFont="1" applyFill="1" applyBorder="1" applyAlignment="1">
      <alignment horizontal="left"/>
    </xf>
    <xf numFmtId="0" fontId="5" fillId="0" borderId="33" xfId="0" applyFont="1" applyFill="1" applyBorder="1" applyAlignment="1">
      <alignment horizontal="left"/>
    </xf>
    <xf numFmtId="0" fontId="2" fillId="0" borderId="36" xfId="0" applyFont="1" applyFill="1" applyBorder="1" applyAlignment="1">
      <alignment horizontal="left"/>
    </xf>
    <xf numFmtId="0" fontId="2" fillId="0" borderId="33" xfId="0" applyFont="1" applyFill="1" applyBorder="1" applyAlignment="1">
      <alignment horizontal="left"/>
    </xf>
    <xf numFmtId="0" fontId="2" fillId="0" borderId="0" xfId="0" applyFont="1" applyAlignment="1">
      <alignment horizontal="center"/>
    </xf>
    <xf numFmtId="0" fontId="2" fillId="58" borderId="36" xfId="0" applyFont="1" applyFill="1" applyBorder="1" applyAlignment="1">
      <alignment horizontal="left"/>
    </xf>
    <xf numFmtId="0" fontId="2" fillId="58" borderId="19" xfId="0" applyFont="1" applyFill="1" applyBorder="1" applyAlignment="1">
      <alignment horizontal="left"/>
    </xf>
    <xf numFmtId="0" fontId="2" fillId="58" borderId="24" xfId="0" applyFont="1" applyFill="1" applyBorder="1" applyAlignment="1">
      <alignment horizontal="left"/>
    </xf>
    <xf numFmtId="0" fontId="2" fillId="51" borderId="30" xfId="0" applyFont="1" applyFill="1" applyBorder="1" applyAlignment="1">
      <alignment horizontal="left"/>
    </xf>
    <xf numFmtId="0" fontId="2" fillId="58" borderId="31" xfId="0" applyFont="1" applyFill="1" applyBorder="1" applyAlignment="1">
      <alignment horizontal="left"/>
    </xf>
    <xf numFmtId="0" fontId="2" fillId="10" borderId="39" xfId="0" applyFont="1" applyFill="1" applyBorder="1" applyAlignment="1">
      <alignment horizontal="left"/>
    </xf>
    <xf numFmtId="0" fontId="2" fillId="10" borderId="36" xfId="0" applyFont="1" applyFill="1" applyBorder="1" applyAlignment="1">
      <alignment horizontal="left"/>
    </xf>
    <xf numFmtId="0" fontId="2" fillId="10" borderId="33" xfId="0" applyFont="1" applyFill="1" applyBorder="1" applyAlignment="1">
      <alignment horizontal="left"/>
    </xf>
    <xf numFmtId="0" fontId="2" fillId="58" borderId="33" xfId="0" applyFont="1" applyFill="1" applyBorder="1" applyAlignment="1">
      <alignment horizontal="left"/>
    </xf>
    <xf numFmtId="0" fontId="0" fillId="0" borderId="25" xfId="0" applyFont="1" applyBorder="1" applyAlignment="1">
      <alignment horizontal="center" vertical="center" wrapText="1"/>
    </xf>
    <xf numFmtId="0" fontId="0" fillId="0" borderId="20" xfId="0" applyFont="1" applyBorder="1" applyAlignment="1">
      <alignment horizontal="center" vertical="center" wrapText="1"/>
    </xf>
    <xf numFmtId="4" fontId="0" fillId="0" borderId="25" xfId="0" applyNumberFormat="1" applyFont="1" applyBorder="1" applyAlignment="1">
      <alignment horizontal="center" vertical="center" wrapText="1"/>
    </xf>
    <xf numFmtId="4" fontId="0" fillId="0" borderId="20" xfId="0" applyNumberFormat="1" applyFont="1" applyBorder="1" applyAlignment="1">
      <alignment horizontal="center" wrapText="1"/>
    </xf>
    <xf numFmtId="4" fontId="0" fillId="0" borderId="21" xfId="0" applyNumberFormat="1" applyFont="1" applyBorder="1" applyAlignment="1">
      <alignment horizontal="center" wrapText="1"/>
    </xf>
    <xf numFmtId="0" fontId="7" fillId="48" borderId="30" xfId="0" applyFont="1" applyFill="1" applyBorder="1" applyAlignment="1">
      <alignment horizontal="left"/>
    </xf>
    <xf numFmtId="0" fontId="7" fillId="48" borderId="31" xfId="0" applyFont="1" applyFill="1" applyBorder="1" applyAlignment="1">
      <alignment horizontal="left"/>
    </xf>
    <xf numFmtId="3" fontId="2" fillId="53" borderId="32" xfId="0" applyNumberFormat="1" applyFont="1" applyFill="1" applyBorder="1" applyAlignment="1">
      <alignment horizontal="left" wrapText="1"/>
    </xf>
    <xf numFmtId="3" fontId="2" fillId="53" borderId="19" xfId="0" applyNumberFormat="1" applyFont="1" applyFill="1" applyBorder="1" applyAlignment="1">
      <alignment horizontal="left" wrapText="1"/>
    </xf>
    <xf numFmtId="3" fontId="2" fillId="53" borderId="24" xfId="0" applyNumberFormat="1" applyFont="1" applyFill="1" applyBorder="1" applyAlignment="1">
      <alignment horizontal="left" wrapText="1"/>
    </xf>
    <xf numFmtId="3" fontId="2" fillId="8" borderId="39" xfId="0" applyNumberFormat="1" applyFont="1" applyFill="1" applyBorder="1" applyAlignment="1">
      <alignment horizontal="left"/>
    </xf>
    <xf numFmtId="3" fontId="2" fillId="8" borderId="36" xfId="0" applyNumberFormat="1" applyFont="1" applyFill="1" applyBorder="1" applyAlignment="1">
      <alignment horizontal="left"/>
    </xf>
    <xf numFmtId="3" fontId="2" fillId="8" borderId="33" xfId="0" applyNumberFormat="1" applyFont="1" applyFill="1" applyBorder="1" applyAlignment="1">
      <alignment horizontal="left"/>
    </xf>
    <xf numFmtId="3" fontId="2" fillId="8" borderId="32" xfId="0" applyNumberFormat="1" applyFont="1" applyFill="1" applyBorder="1" applyAlignment="1">
      <alignment horizontal="left"/>
    </xf>
    <xf numFmtId="0" fontId="2" fillId="8" borderId="39" xfId="0" applyFont="1" applyFill="1" applyBorder="1" applyAlignment="1">
      <alignment horizontal="left" wrapText="1"/>
    </xf>
    <xf numFmtId="0" fontId="2" fillId="8" borderId="36" xfId="0" applyFont="1" applyFill="1" applyBorder="1" applyAlignment="1">
      <alignment horizontal="left" wrapText="1"/>
    </xf>
    <xf numFmtId="0" fontId="2" fillId="8" borderId="33" xfId="0" applyFont="1" applyFill="1" applyBorder="1" applyAlignment="1">
      <alignment horizontal="left" wrapText="1"/>
    </xf>
    <xf numFmtId="0" fontId="2" fillId="6" borderId="30" xfId="0" applyFont="1" applyFill="1" applyBorder="1" applyAlignment="1">
      <alignment horizontal="left"/>
    </xf>
    <xf numFmtId="0" fontId="2" fillId="6" borderId="31" xfId="0" applyFont="1" applyFill="1" applyBorder="1" applyAlignment="1">
      <alignment horizontal="left"/>
    </xf>
    <xf numFmtId="0" fontId="7" fillId="48" borderId="29" xfId="0" applyFont="1" applyFill="1" applyBorder="1" applyAlignment="1">
      <alignment horizontal="left"/>
    </xf>
    <xf numFmtId="0" fontId="2" fillId="8" borderId="30" xfId="0" applyFont="1" applyFill="1" applyBorder="1" applyAlignment="1">
      <alignment horizontal="left"/>
    </xf>
    <xf numFmtId="0" fontId="2" fillId="8" borderId="31" xfId="0" applyFont="1" applyFill="1" applyBorder="1" applyAlignment="1">
      <alignment horizontal="left"/>
    </xf>
    <xf numFmtId="4" fontId="0" fillId="0" borderId="25" xfId="0" applyNumberFormat="1" applyBorder="1" applyAlignment="1">
      <alignment horizontal="center" vertical="center" wrapText="1"/>
    </xf>
    <xf numFmtId="4" fontId="0" fillId="0" borderId="20" xfId="0" applyNumberFormat="1" applyBorder="1" applyAlignment="1">
      <alignment horizontal="center" wrapText="1"/>
    </xf>
    <xf numFmtId="4" fontId="0" fillId="0" borderId="21" xfId="0" applyNumberFormat="1" applyBorder="1" applyAlignment="1">
      <alignment horizontal="center" wrapText="1"/>
    </xf>
    <xf numFmtId="0" fontId="2" fillId="58" borderId="36" xfId="0" applyFont="1" applyFill="1" applyBorder="1" applyAlignment="1">
      <alignment horizontal="left"/>
    </xf>
    <xf numFmtId="0" fontId="2" fillId="58" borderId="33" xfId="0" applyFont="1" applyFill="1" applyBorder="1" applyAlignment="1">
      <alignment horizontal="left"/>
    </xf>
    <xf numFmtId="0" fontId="2" fillId="0" borderId="36" xfId="0" applyFont="1" applyFill="1" applyBorder="1" applyAlignment="1">
      <alignment horizontal="left"/>
    </xf>
    <xf numFmtId="0" fontId="2" fillId="0" borderId="33" xfId="0" applyFont="1" applyFill="1" applyBorder="1" applyAlignment="1">
      <alignment horizontal="left"/>
    </xf>
    <xf numFmtId="3" fontId="2" fillId="53" borderId="39" xfId="0" applyNumberFormat="1" applyFont="1" applyFill="1" applyBorder="1" applyAlignment="1">
      <alignment horizontal="left" wrapText="1"/>
    </xf>
    <xf numFmtId="3" fontId="2" fillId="53" borderId="36" xfId="0" applyNumberFormat="1" applyFont="1" applyFill="1" applyBorder="1" applyAlignment="1">
      <alignment horizontal="left" wrapText="1"/>
    </xf>
    <xf numFmtId="3" fontId="2" fillId="53" borderId="33" xfId="0" applyNumberFormat="1" applyFont="1" applyFill="1" applyBorder="1" applyAlignment="1">
      <alignment horizontal="left" wrapText="1"/>
    </xf>
    <xf numFmtId="0" fontId="2" fillId="0" borderId="0" xfId="0" applyFont="1" applyAlignment="1">
      <alignment horizontal="center"/>
    </xf>
    <xf numFmtId="0" fontId="2" fillId="58" borderId="30" xfId="0" applyFont="1" applyFill="1" applyBorder="1" applyAlignment="1">
      <alignment horizontal="left"/>
    </xf>
    <xf numFmtId="0" fontId="2" fillId="58" borderId="31" xfId="0" applyFont="1" applyFill="1" applyBorder="1" applyAlignment="1">
      <alignment horizontal="left"/>
    </xf>
    <xf numFmtId="0" fontId="5" fillId="48" borderId="29" xfId="0" applyFont="1" applyFill="1" applyBorder="1" applyAlignment="1">
      <alignment horizontal="left"/>
    </xf>
    <xf numFmtId="0" fontId="5" fillId="48" borderId="30" xfId="0" applyFont="1" applyFill="1" applyBorder="1" applyAlignment="1">
      <alignment horizontal="left"/>
    </xf>
    <xf numFmtId="0" fontId="5" fillId="48" borderId="31" xfId="0" applyFont="1" applyFill="1" applyBorder="1" applyAlignment="1">
      <alignment horizontal="left"/>
    </xf>
    <xf numFmtId="0" fontId="2" fillId="0" borderId="39" xfId="0" applyFont="1" applyFill="1" applyBorder="1" applyAlignment="1">
      <alignment horizontal="left"/>
    </xf>
    <xf numFmtId="3" fontId="2" fillId="8" borderId="19" xfId="0" applyNumberFormat="1" applyFont="1" applyFill="1" applyBorder="1" applyAlignment="1">
      <alignment horizontal="left"/>
    </xf>
    <xf numFmtId="3" fontId="2" fillId="8" borderId="24" xfId="0" applyNumberFormat="1" applyFont="1" applyFill="1" applyBorder="1" applyAlignment="1">
      <alignment horizontal="left"/>
    </xf>
    <xf numFmtId="3" fontId="2" fillId="16" borderId="39" xfId="0" applyNumberFormat="1" applyFont="1" applyFill="1" applyBorder="1" applyAlignment="1">
      <alignment horizontal="left" wrapText="1"/>
    </xf>
    <xf numFmtId="3" fontId="2" fillId="16" borderId="36" xfId="0" applyNumberFormat="1" applyFont="1" applyFill="1" applyBorder="1" applyAlignment="1">
      <alignment horizontal="left" wrapText="1"/>
    </xf>
    <xf numFmtId="3" fontId="2" fillId="16" borderId="33" xfId="0" applyNumberFormat="1" applyFont="1" applyFill="1" applyBorder="1" applyAlignment="1">
      <alignment horizontal="left" wrapText="1"/>
    </xf>
    <xf numFmtId="0" fontId="2" fillId="0" borderId="20" xfId="0" applyFont="1" applyBorder="1" applyAlignment="1">
      <alignment horizontal="center"/>
    </xf>
    <xf numFmtId="4" fontId="2" fillId="0" borderId="25" xfId="114" applyNumberFormat="1" applyFont="1" applyBorder="1" applyAlignment="1">
      <alignment horizontal="left" vertical="top" wrapText="1"/>
      <protection/>
    </xf>
    <xf numFmtId="4" fontId="2" fillId="0" borderId="21" xfId="114" applyNumberFormat="1" applyFont="1" applyBorder="1" applyAlignment="1">
      <alignment horizontal="left" vertical="top" wrapText="1"/>
      <protection/>
    </xf>
    <xf numFmtId="4" fontId="2" fillId="0" borderId="29" xfId="114" applyNumberFormat="1" applyFont="1" applyBorder="1" applyAlignment="1">
      <alignment horizontal="left" vertical="top" wrapText="1"/>
      <protection/>
    </xf>
    <xf numFmtId="4" fontId="2" fillId="0" borderId="32" xfId="114" applyNumberFormat="1" applyFont="1" applyBorder="1" applyAlignment="1">
      <alignment horizontal="left" vertical="top" wrapText="1"/>
      <protection/>
    </xf>
    <xf numFmtId="4" fontId="2" fillId="0" borderId="39" xfId="114" applyNumberFormat="1" applyFont="1" applyBorder="1" applyAlignment="1">
      <alignment horizontal="left" vertical="top" wrapText="1"/>
      <protection/>
    </xf>
    <xf numFmtId="4" fontId="2" fillId="0" borderId="22" xfId="114" applyNumberFormat="1" applyFont="1" applyBorder="1" applyAlignment="1">
      <alignment horizontal="left" vertical="top" wrapText="1"/>
      <protection/>
    </xf>
    <xf numFmtId="0" fontId="2" fillId="0" borderId="22" xfId="114" applyFont="1" applyBorder="1" applyAlignment="1">
      <alignment horizontal="left" vertical="top" wrapText="1"/>
      <protection/>
    </xf>
    <xf numFmtId="0" fontId="2" fillId="0" borderId="25" xfId="0" applyFont="1" applyBorder="1" applyAlignment="1">
      <alignment horizontal="center" vertical="center" wrapText="1"/>
    </xf>
    <xf numFmtId="0" fontId="2" fillId="0" borderId="20" xfId="0" applyFont="1" applyBorder="1" applyAlignment="1">
      <alignment horizontal="center" vertical="center" wrapText="1"/>
    </xf>
    <xf numFmtId="4" fontId="2" fillId="0" borderId="25" xfId="0" applyNumberFormat="1" applyFont="1" applyBorder="1" applyAlignment="1">
      <alignment horizontal="center" vertical="center" wrapText="1"/>
    </xf>
    <xf numFmtId="4" fontId="2" fillId="0" borderId="20" xfId="0" applyNumberFormat="1" applyFont="1" applyBorder="1" applyAlignment="1">
      <alignment horizontal="center" wrapText="1"/>
    </xf>
    <xf numFmtId="4" fontId="2" fillId="0" borderId="21" xfId="0" applyNumberFormat="1" applyFont="1" applyBorder="1" applyAlignment="1">
      <alignment horizontal="center" wrapText="1"/>
    </xf>
    <xf numFmtId="0" fontId="2" fillId="51" borderId="31" xfId="0" applyFont="1" applyFill="1" applyBorder="1" applyAlignment="1">
      <alignment horizontal="left"/>
    </xf>
    <xf numFmtId="0" fontId="2" fillId="0" borderId="29" xfId="0" applyFont="1" applyFill="1" applyBorder="1" applyAlignment="1">
      <alignment horizontal="left" wrapText="1"/>
    </xf>
    <xf numFmtId="0" fontId="2" fillId="0" borderId="32" xfId="0" applyFont="1" applyFill="1" applyBorder="1" applyAlignment="1">
      <alignment horizontal="left" wrapText="1"/>
    </xf>
    <xf numFmtId="3" fontId="2" fillId="8" borderId="32" xfId="0" applyNumberFormat="1" applyFont="1" applyFill="1" applyBorder="1" applyAlignment="1">
      <alignment horizontal="left" wrapText="1"/>
    </xf>
    <xf numFmtId="3" fontId="2" fillId="8" borderId="19" xfId="0" applyNumberFormat="1" applyFont="1" applyFill="1" applyBorder="1" applyAlignment="1">
      <alignment horizontal="left" wrapText="1"/>
    </xf>
    <xf numFmtId="3" fontId="2" fillId="8" borderId="24" xfId="0" applyNumberFormat="1" applyFont="1" applyFill="1" applyBorder="1" applyAlignment="1">
      <alignment horizontal="left"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3" fontId="0" fillId="0" borderId="25" xfId="114" applyNumberFormat="1" applyFont="1" applyBorder="1" applyAlignment="1">
      <alignment horizontal="left" vertical="center" wrapText="1"/>
      <protection/>
    </xf>
    <xf numFmtId="3" fontId="0" fillId="0" borderId="21" xfId="114" applyNumberFormat="1" applyFont="1" applyBorder="1" applyAlignment="1">
      <alignment horizontal="left" vertical="center" wrapText="1"/>
      <protection/>
    </xf>
    <xf numFmtId="0" fontId="2" fillId="0" borderId="39" xfId="0" applyFont="1" applyFill="1" applyBorder="1" applyAlignment="1">
      <alignment horizontal="left"/>
    </xf>
    <xf numFmtId="0" fontId="0" fillId="0" borderId="25" xfId="114" applyFont="1" applyBorder="1" applyAlignment="1">
      <alignment horizontal="left" vertical="top" wrapText="1"/>
      <protection/>
    </xf>
    <xf numFmtId="0" fontId="0" fillId="0" borderId="21" xfId="114" applyFont="1" applyBorder="1" applyAlignment="1">
      <alignment horizontal="left" vertical="top" wrapText="1"/>
      <protection/>
    </xf>
    <xf numFmtId="0" fontId="0" fillId="0" borderId="25" xfId="114" applyFont="1" applyFill="1" applyBorder="1" applyAlignment="1">
      <alignment horizontal="left" vertical="top" wrapText="1"/>
      <protection/>
    </xf>
    <xf numFmtId="0" fontId="0" fillId="0" borderId="21" xfId="114" applyFont="1" applyFill="1" applyBorder="1" applyAlignment="1">
      <alignment horizontal="left" vertical="top" wrapText="1"/>
      <protection/>
    </xf>
    <xf numFmtId="0" fontId="0" fillId="0" borderId="28" xfId="0" applyFont="1" applyBorder="1" applyAlignment="1">
      <alignment horizontal="center" vertical="center"/>
    </xf>
    <xf numFmtId="0" fontId="0" fillId="0" borderId="29" xfId="114" applyFont="1" applyFill="1" applyBorder="1" applyAlignment="1">
      <alignment horizontal="left" vertical="top" wrapText="1"/>
      <protection/>
    </xf>
    <xf numFmtId="0" fontId="0" fillId="0" borderId="32" xfId="114" applyFont="1" applyFill="1" applyBorder="1" applyAlignment="1">
      <alignment horizontal="left" vertical="top" wrapText="1"/>
      <protection/>
    </xf>
    <xf numFmtId="0" fontId="0" fillId="0" borderId="39" xfId="114" applyFont="1" applyFill="1" applyBorder="1" applyAlignment="1">
      <alignment horizontal="left" vertical="top" wrapText="1"/>
      <protection/>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2" fillId="51" borderId="0" xfId="0" applyFont="1" applyFill="1" applyBorder="1" applyAlignment="1">
      <alignment horizontal="left"/>
    </xf>
    <xf numFmtId="0" fontId="2" fillId="58" borderId="23" xfId="0" applyFont="1" applyFill="1" applyBorder="1" applyAlignment="1">
      <alignment horizontal="left"/>
    </xf>
    <xf numFmtId="0" fontId="0" fillId="0" borderId="32" xfId="0" applyFont="1" applyBorder="1" applyAlignment="1">
      <alignment horizontal="center" vertical="center"/>
    </xf>
    <xf numFmtId="3" fontId="0" fillId="0" borderId="22" xfId="0" applyNumberFormat="1" applyFont="1" applyFill="1" applyBorder="1" applyAlignment="1">
      <alignment horizontal="left" vertical="center" wrapText="1"/>
    </xf>
    <xf numFmtId="3" fontId="0" fillId="0" borderId="25" xfId="0" applyNumberFormat="1" applyFont="1" applyFill="1" applyBorder="1" applyAlignment="1">
      <alignment horizontal="left" vertical="center" wrapText="1"/>
    </xf>
    <xf numFmtId="3" fontId="0" fillId="0" borderId="21" xfId="0" applyNumberFormat="1" applyFont="1" applyFill="1" applyBorder="1" applyAlignment="1">
      <alignment horizontal="left" vertical="center" wrapText="1"/>
    </xf>
    <xf numFmtId="4" fontId="29" fillId="0" borderId="25" xfId="0" applyNumberFormat="1" applyFont="1" applyFill="1" applyBorder="1" applyAlignment="1">
      <alignment horizontal="left" vertical="top" wrapText="1"/>
    </xf>
    <xf numFmtId="4" fontId="29" fillId="0" borderId="21" xfId="0" applyNumberFormat="1" applyFont="1" applyFill="1" applyBorder="1" applyAlignment="1">
      <alignment horizontal="left" vertical="top" wrapText="1"/>
    </xf>
    <xf numFmtId="4" fontId="0" fillId="0" borderId="25" xfId="0" applyNumberFormat="1" applyFont="1" applyFill="1" applyBorder="1" applyAlignment="1">
      <alignment horizontal="left" vertical="top" wrapText="1"/>
    </xf>
    <xf numFmtId="4" fontId="0" fillId="0" borderId="21" xfId="0" applyNumberFormat="1" applyFont="1" applyFill="1" applyBorder="1" applyAlignment="1">
      <alignment horizontal="left" vertical="top" wrapText="1"/>
    </xf>
    <xf numFmtId="0" fontId="0" fillId="0" borderId="28" xfId="0" applyFont="1" applyFill="1" applyBorder="1" applyAlignment="1">
      <alignment horizontal="center" vertical="center"/>
    </xf>
    <xf numFmtId="4" fontId="0" fillId="0" borderId="29" xfId="0" applyNumberFormat="1" applyFont="1" applyFill="1" applyBorder="1" applyAlignment="1">
      <alignment horizontal="left" vertical="top" wrapText="1"/>
    </xf>
    <xf numFmtId="4" fontId="0" fillId="0" borderId="32" xfId="0" applyNumberFormat="1" applyFont="1" applyFill="1" applyBorder="1" applyAlignment="1">
      <alignment horizontal="left" vertical="top" wrapText="1"/>
    </xf>
    <xf numFmtId="4" fontId="0" fillId="0" borderId="25" xfId="0" applyNumberFormat="1" applyFont="1" applyFill="1" applyBorder="1" applyAlignment="1">
      <alignment horizontal="left" vertical="center" wrapText="1"/>
    </xf>
    <xf numFmtId="4" fontId="0" fillId="0" borderId="21" xfId="0" applyNumberFormat="1" applyFont="1" applyFill="1" applyBorder="1" applyAlignment="1">
      <alignment horizontal="left" vertical="center" wrapText="1"/>
    </xf>
    <xf numFmtId="3" fontId="9" fillId="53" borderId="28" xfId="0" applyNumberFormat="1" applyFont="1" applyFill="1" applyBorder="1" applyAlignment="1">
      <alignment horizontal="left" wrapText="1"/>
    </xf>
    <xf numFmtId="3" fontId="9" fillId="53" borderId="0" xfId="0" applyNumberFormat="1" applyFont="1" applyFill="1" applyBorder="1" applyAlignment="1">
      <alignment horizontal="left" wrapText="1"/>
    </xf>
    <xf numFmtId="3" fontId="9" fillId="53" borderId="23" xfId="0" applyNumberFormat="1" applyFont="1" applyFill="1" applyBorder="1" applyAlignment="1">
      <alignment horizontal="left" wrapText="1"/>
    </xf>
    <xf numFmtId="0" fontId="0" fillId="0" borderId="25" xfId="0" applyFont="1" applyFill="1" applyBorder="1" applyAlignment="1">
      <alignment horizontal="left" vertical="top" wrapText="1"/>
    </xf>
    <xf numFmtId="0" fontId="0" fillId="0" borderId="21" xfId="0" applyFont="1" applyFill="1" applyBorder="1" applyAlignment="1">
      <alignment horizontal="left" vertical="top" wrapText="1"/>
    </xf>
    <xf numFmtId="3" fontId="0" fillId="0" borderId="39" xfId="0" applyNumberFormat="1" applyFont="1" applyFill="1" applyBorder="1" applyAlignment="1">
      <alignment horizontal="left" vertical="center" wrapText="1"/>
    </xf>
    <xf numFmtId="4" fontId="0" fillId="0" borderId="25" xfId="0" applyNumberFormat="1" applyFont="1" applyFill="1" applyBorder="1" applyAlignment="1">
      <alignment horizontal="left" wrapText="1"/>
    </xf>
    <xf numFmtId="4" fontId="0" fillId="0" borderId="21" xfId="0" applyNumberFormat="1" applyFont="1" applyFill="1" applyBorder="1" applyAlignment="1">
      <alignment horizontal="left" wrapText="1"/>
    </xf>
    <xf numFmtId="0" fontId="2" fillId="53" borderId="29" xfId="0" applyFont="1" applyFill="1" applyBorder="1" applyAlignment="1">
      <alignment horizontal="left"/>
    </xf>
    <xf numFmtId="0" fontId="2" fillId="53" borderId="30" xfId="0" applyFont="1" applyFill="1" applyBorder="1" applyAlignment="1">
      <alignment horizontal="left"/>
    </xf>
    <xf numFmtId="0" fontId="2" fillId="53" borderId="0" xfId="0" applyFont="1" applyFill="1" applyBorder="1" applyAlignment="1">
      <alignment horizontal="left"/>
    </xf>
    <xf numFmtId="0" fontId="2" fillId="53" borderId="23" xfId="0" applyFont="1" applyFill="1" applyBorder="1" applyAlignment="1">
      <alignment horizontal="left"/>
    </xf>
    <xf numFmtId="0" fontId="2" fillId="7" borderId="39" xfId="0" applyFont="1" applyFill="1" applyBorder="1" applyAlignment="1">
      <alignment horizontal="left"/>
    </xf>
    <xf numFmtId="0" fontId="2" fillId="7" borderId="36" xfId="0" applyFont="1" applyFill="1" applyBorder="1" applyAlignment="1">
      <alignment horizontal="left"/>
    </xf>
    <xf numFmtId="0" fontId="2" fillId="7" borderId="19" xfId="0" applyFont="1" applyFill="1" applyBorder="1" applyAlignment="1">
      <alignment horizontal="left"/>
    </xf>
    <xf numFmtId="0" fontId="2" fillId="7" borderId="24" xfId="0" applyFont="1" applyFill="1" applyBorder="1" applyAlignment="1">
      <alignment horizontal="left"/>
    </xf>
    <xf numFmtId="0" fontId="2" fillId="58" borderId="19" xfId="0" applyFont="1" applyFill="1" applyBorder="1" applyAlignment="1">
      <alignment horizontal="left"/>
    </xf>
    <xf numFmtId="0" fontId="2" fillId="58" borderId="24" xfId="0" applyFont="1" applyFill="1" applyBorder="1" applyAlignment="1">
      <alignment horizontal="left"/>
    </xf>
    <xf numFmtId="3" fontId="0" fillId="0" borderId="29" xfId="0" applyNumberFormat="1" applyFont="1" applyFill="1" applyBorder="1" applyAlignment="1">
      <alignment horizontal="left" vertical="center" wrapText="1"/>
    </xf>
    <xf numFmtId="3" fontId="0" fillId="0" borderId="32" xfId="0" applyNumberFormat="1" applyFont="1" applyFill="1" applyBorder="1" applyAlignment="1">
      <alignment horizontal="left" vertical="center" wrapText="1"/>
    </xf>
    <xf numFmtId="0" fontId="2" fillId="6" borderId="30" xfId="0" applyFont="1" applyFill="1" applyBorder="1" applyAlignment="1">
      <alignment horizontal="left"/>
    </xf>
    <xf numFmtId="0" fontId="2" fillId="6" borderId="31" xfId="0" applyFont="1" applyFill="1" applyBorder="1" applyAlignment="1">
      <alignment horizontal="left"/>
    </xf>
    <xf numFmtId="0" fontId="0" fillId="0" borderId="28" xfId="0" applyFont="1" applyBorder="1" applyAlignment="1">
      <alignment horizontal="center" vertical="center" wrapText="1"/>
    </xf>
    <xf numFmtId="0" fontId="7" fillId="0" borderId="22" xfId="0" applyFont="1" applyFill="1" applyBorder="1" applyAlignment="1">
      <alignment horizontal="left" wrapText="1"/>
    </xf>
    <xf numFmtId="3" fontId="0" fillId="0" borderId="22" xfId="0" applyNumberFormat="1" applyFont="1" applyBorder="1" applyAlignment="1">
      <alignment horizontal="left" vertical="top" wrapText="1"/>
    </xf>
    <xf numFmtId="0" fontId="2" fillId="58" borderId="29" xfId="0" applyFont="1" applyFill="1" applyBorder="1" applyAlignment="1">
      <alignment horizontal="left"/>
    </xf>
    <xf numFmtId="0" fontId="2" fillId="53" borderId="28" xfId="0" applyFont="1" applyFill="1" applyBorder="1" applyAlignment="1">
      <alignment horizontal="left"/>
    </xf>
    <xf numFmtId="0" fontId="2" fillId="53" borderId="31" xfId="0" applyFont="1" applyFill="1" applyBorder="1" applyAlignment="1">
      <alignment horizontal="left"/>
    </xf>
    <xf numFmtId="0" fontId="0" fillId="0" borderId="22" xfId="0" applyFont="1" applyBorder="1" applyAlignment="1">
      <alignment horizontal="left" vertical="center" wrapText="1"/>
    </xf>
    <xf numFmtId="0" fontId="0" fillId="0" borderId="22" xfId="0" applyFont="1" applyBorder="1" applyAlignment="1">
      <alignment horizontal="left" vertical="top" wrapText="1"/>
    </xf>
    <xf numFmtId="0" fontId="2" fillId="0" borderId="20" xfId="0" applyFont="1" applyFill="1" applyBorder="1" applyAlignment="1">
      <alignment horizontal="center" vertical="center"/>
    </xf>
    <xf numFmtId="0" fontId="0" fillId="0" borderId="21" xfId="0" applyFont="1" applyFill="1" applyBorder="1" applyAlignment="1">
      <alignment horizontal="left" wrapText="1"/>
    </xf>
    <xf numFmtId="0" fontId="0" fillId="0" borderId="22" xfId="0" applyFont="1" applyFill="1" applyBorder="1" applyAlignment="1">
      <alignment horizontal="left" wrapText="1"/>
    </xf>
    <xf numFmtId="0" fontId="2" fillId="0" borderId="39" xfId="0" applyFont="1" applyBorder="1" applyAlignment="1">
      <alignment horizontal="left" wrapText="1"/>
    </xf>
    <xf numFmtId="0" fontId="2" fillId="0" borderId="28" xfId="0" applyFont="1" applyBorder="1" applyAlignment="1">
      <alignment horizontal="center" vertical="center" wrapText="1"/>
    </xf>
    <xf numFmtId="4" fontId="5" fillId="50" borderId="25" xfId="0" applyNumberFormat="1" applyFont="1" applyFill="1" applyBorder="1" applyAlignment="1">
      <alignment horizontal="center" vertical="center" wrapText="1"/>
    </xf>
    <xf numFmtId="4" fontId="5" fillId="50" borderId="21" xfId="0" applyNumberFormat="1" applyFont="1" applyFill="1" applyBorder="1" applyAlignment="1">
      <alignment horizontal="center" vertical="center" wrapText="1"/>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5" fillId="56" borderId="25" xfId="0" applyFont="1" applyFill="1" applyBorder="1" applyAlignment="1">
      <alignment horizontal="left" vertical="center" wrapText="1"/>
    </xf>
    <xf numFmtId="0" fontId="5" fillId="56" borderId="20" xfId="0" applyFont="1" applyFill="1" applyBorder="1" applyAlignment="1">
      <alignment horizontal="left" vertical="center"/>
    </xf>
    <xf numFmtId="0" fontId="5" fillId="50" borderId="20" xfId="0" applyFont="1" applyFill="1" applyBorder="1" applyAlignment="1">
      <alignment horizontal="center" vertical="center" wrapText="1"/>
    </xf>
    <xf numFmtId="0" fontId="5" fillId="50" borderId="21" xfId="0" applyFont="1" applyFill="1" applyBorder="1" applyAlignment="1">
      <alignment horizontal="center" vertical="center" wrapText="1"/>
    </xf>
    <xf numFmtId="0" fontId="5" fillId="50" borderId="25" xfId="0" applyFont="1" applyFill="1" applyBorder="1" applyAlignment="1">
      <alignment horizontal="center" vertical="center" wrapText="1"/>
    </xf>
    <xf numFmtId="0" fontId="5" fillId="57" borderId="25" xfId="0" applyFont="1" applyFill="1" applyBorder="1" applyAlignment="1">
      <alignment horizontal="center" vertical="center" wrapText="1"/>
    </xf>
    <xf numFmtId="0" fontId="5" fillId="57" borderId="21" xfId="0" applyFont="1" applyFill="1" applyBorder="1" applyAlignment="1">
      <alignment horizontal="center" vertical="center" wrapText="1"/>
    </xf>
    <xf numFmtId="0" fontId="5" fillId="57" borderId="20" xfId="0" applyFont="1" applyFill="1" applyBorder="1" applyAlignment="1">
      <alignment horizontal="center" vertical="center" wrapText="1"/>
    </xf>
    <xf numFmtId="0" fontId="5" fillId="50" borderId="21" xfId="0" applyFont="1" applyFill="1" applyBorder="1" applyAlignment="1">
      <alignment horizontal="center" vertical="center"/>
    </xf>
    <xf numFmtId="0" fontId="2" fillId="0" borderId="32" xfId="0" applyFont="1" applyBorder="1" applyAlignment="1">
      <alignment horizontal="center" vertical="center" wrapText="1"/>
    </xf>
    <xf numFmtId="3" fontId="2" fillId="53" borderId="28" xfId="0" applyNumberFormat="1" applyFont="1" applyFill="1" applyBorder="1" applyAlignment="1">
      <alignment horizontal="left" wrapText="1"/>
    </xf>
    <xf numFmtId="3" fontId="2" fillId="53" borderId="0" xfId="0" applyNumberFormat="1" applyFont="1" applyFill="1" applyBorder="1" applyAlignment="1">
      <alignment horizontal="left" wrapText="1"/>
    </xf>
    <xf numFmtId="3" fontId="2" fillId="53" borderId="23" xfId="0" applyNumberFormat="1" applyFont="1" applyFill="1" applyBorder="1" applyAlignment="1">
      <alignment horizontal="left" wrapText="1"/>
    </xf>
    <xf numFmtId="0" fontId="5" fillId="50" borderId="25" xfId="0" applyFont="1" applyFill="1" applyBorder="1" applyAlignment="1">
      <alignment horizontal="left" wrapText="1"/>
    </xf>
    <xf numFmtId="0" fontId="5" fillId="50" borderId="21" xfId="0" applyFont="1" applyFill="1" applyBorder="1" applyAlignment="1">
      <alignment horizontal="left" wrapText="1"/>
    </xf>
    <xf numFmtId="0" fontId="2" fillId="0" borderId="28" xfId="0" applyFont="1" applyBorder="1" applyAlignment="1">
      <alignment horizontal="center" wrapText="1"/>
    </xf>
    <xf numFmtId="0" fontId="2" fillId="53" borderId="39" xfId="0" applyFont="1" applyFill="1" applyBorder="1" applyAlignment="1">
      <alignment horizontal="left"/>
    </xf>
    <xf numFmtId="0" fontId="2" fillId="53" borderId="36" xfId="0" applyFont="1" applyFill="1" applyBorder="1" applyAlignment="1">
      <alignment horizontal="left"/>
    </xf>
    <xf numFmtId="0" fontId="2" fillId="53" borderId="33" xfId="0" applyFont="1" applyFill="1" applyBorder="1" applyAlignment="1">
      <alignment horizontal="left"/>
    </xf>
    <xf numFmtId="0" fontId="2" fillId="58" borderId="29" xfId="0" applyFont="1" applyFill="1" applyBorder="1" applyAlignment="1">
      <alignment horizontal="left"/>
    </xf>
    <xf numFmtId="0" fontId="2" fillId="0" borderId="28" xfId="0" applyFont="1" applyFill="1" applyBorder="1" applyAlignment="1">
      <alignment horizontal="center" vertical="center"/>
    </xf>
    <xf numFmtId="4" fontId="2" fillId="0" borderId="25" xfId="0" applyNumberFormat="1" applyFont="1" applyFill="1" applyBorder="1" applyAlignment="1">
      <alignment horizontal="left" vertical="top" wrapText="1"/>
    </xf>
    <xf numFmtId="4" fontId="2" fillId="0" borderId="21" xfId="0" applyNumberFormat="1" applyFont="1" applyFill="1" applyBorder="1" applyAlignment="1">
      <alignment horizontal="left" vertical="top" wrapText="1"/>
    </xf>
    <xf numFmtId="0" fontId="2" fillId="58" borderId="39" xfId="0" applyFont="1" applyFill="1" applyBorder="1" applyAlignment="1">
      <alignment horizontal="left"/>
    </xf>
    <xf numFmtId="0" fontId="2" fillId="0" borderId="29" xfId="0" applyFont="1" applyBorder="1" applyAlignment="1">
      <alignment horizontal="center" vertical="center" wrapText="1"/>
    </xf>
    <xf numFmtId="0" fontId="2" fillId="6" borderId="39" xfId="0" applyFont="1" applyFill="1" applyBorder="1" applyAlignment="1">
      <alignment horizontal="left"/>
    </xf>
    <xf numFmtId="0" fontId="2" fillId="6" borderId="36" xfId="0" applyFont="1" applyFill="1" applyBorder="1" applyAlignment="1">
      <alignment horizontal="left"/>
    </xf>
    <xf numFmtId="0" fontId="2" fillId="6" borderId="33" xfId="0" applyFont="1" applyFill="1" applyBorder="1" applyAlignment="1">
      <alignment horizontal="left"/>
    </xf>
    <xf numFmtId="0" fontId="2" fillId="0" borderId="32" xfId="0" applyFont="1" applyBorder="1" applyAlignment="1">
      <alignment horizontal="left" wrapText="1"/>
    </xf>
    <xf numFmtId="3" fontId="2" fillId="0" borderId="22" xfId="0" applyNumberFormat="1" applyFont="1" applyFill="1" applyBorder="1" applyAlignment="1">
      <alignment horizontal="left" vertical="center" wrapText="1"/>
    </xf>
    <xf numFmtId="0" fontId="5" fillId="49" borderId="25" xfId="0" applyFont="1" applyFill="1" applyBorder="1" applyAlignment="1">
      <alignment horizontal="center" wrapText="1"/>
    </xf>
    <xf numFmtId="0" fontId="5" fillId="49" borderId="21" xfId="0" applyFont="1" applyFill="1" applyBorder="1" applyAlignment="1">
      <alignment horizontal="center" wrapText="1"/>
    </xf>
    <xf numFmtId="0" fontId="5" fillId="12" borderId="25" xfId="0" applyFont="1" applyFill="1" applyBorder="1" applyAlignment="1">
      <alignment horizontal="center" wrapText="1"/>
    </xf>
    <xf numFmtId="0" fontId="5" fillId="12" borderId="21" xfId="0" applyFont="1" applyFill="1" applyBorder="1" applyAlignment="1">
      <alignment horizontal="center" wrapText="1"/>
    </xf>
    <xf numFmtId="0" fontId="2" fillId="0" borderId="22" xfId="0" applyFont="1" applyBorder="1" applyAlignment="1">
      <alignment horizontal="left" vertical="top" wrapText="1"/>
    </xf>
    <xf numFmtId="0" fontId="5" fillId="17" borderId="25" xfId="0" applyFont="1" applyFill="1" applyBorder="1" applyAlignment="1">
      <alignment horizontal="left" wrapText="1"/>
    </xf>
    <xf numFmtId="0" fontId="5" fillId="17" borderId="21" xfId="0" applyFont="1" applyFill="1" applyBorder="1" applyAlignment="1">
      <alignment horizontal="left" wrapText="1"/>
    </xf>
    <xf numFmtId="0" fontId="0" fillId="0" borderId="0" xfId="0" applyFont="1" applyBorder="1" applyAlignment="1">
      <alignment horizontal="center" vertical="center" wrapText="1"/>
    </xf>
    <xf numFmtId="0" fontId="2" fillId="0" borderId="20" xfId="0" applyFont="1" applyBorder="1" applyAlignment="1">
      <alignment horizontal="center" wrapText="1"/>
    </xf>
    <xf numFmtId="0" fontId="5" fillId="0" borderId="25" xfId="112" applyFont="1" applyFill="1" applyBorder="1" applyAlignment="1">
      <alignment horizontal="left" vertical="center" wrapText="1"/>
      <protection/>
    </xf>
    <xf numFmtId="0" fontId="5" fillId="0" borderId="21" xfId="112" applyFont="1" applyFill="1" applyBorder="1" applyAlignment="1">
      <alignment horizontal="left" vertical="center" wrapText="1"/>
      <protection/>
    </xf>
    <xf numFmtId="0" fontId="2" fillId="6" borderId="39" xfId="0" applyFont="1" applyFill="1" applyBorder="1" applyAlignment="1">
      <alignment horizontal="left"/>
    </xf>
    <xf numFmtId="0" fontId="2" fillId="6" borderId="36" xfId="0" applyFont="1" applyFill="1" applyBorder="1" applyAlignment="1">
      <alignment horizontal="left"/>
    </xf>
    <xf numFmtId="0" fontId="2" fillId="6" borderId="33" xfId="0" applyFont="1" applyFill="1" applyBorder="1" applyAlignment="1">
      <alignment horizontal="left"/>
    </xf>
    <xf numFmtId="0" fontId="2" fillId="58" borderId="39" xfId="0" applyFont="1" applyFill="1" applyBorder="1" applyAlignment="1">
      <alignment horizontal="left"/>
    </xf>
    <xf numFmtId="0" fontId="5" fillId="0" borderId="25" xfId="0" applyFont="1" applyFill="1" applyBorder="1" applyAlignment="1">
      <alignment horizontal="left" wrapText="1"/>
    </xf>
    <xf numFmtId="0" fontId="5" fillId="0" borderId="21" xfId="0" applyFont="1" applyFill="1" applyBorder="1" applyAlignment="1">
      <alignment horizontal="left" wrapText="1"/>
    </xf>
    <xf numFmtId="4" fontId="5" fillId="0" borderId="25" xfId="112" applyNumberFormat="1" applyFont="1" applyFill="1" applyBorder="1" applyAlignment="1">
      <alignment horizontal="center" vertical="center" wrapText="1"/>
      <protection/>
    </xf>
    <xf numFmtId="4" fontId="5" fillId="0" borderId="21" xfId="112" applyNumberFormat="1" applyFont="1" applyFill="1" applyBorder="1" applyAlignment="1">
      <alignment horizontal="center" vertical="center" wrapText="1"/>
      <protection/>
    </xf>
    <xf numFmtId="0" fontId="2" fillId="0" borderId="21" xfId="0" applyFont="1" applyBorder="1" applyAlignment="1">
      <alignment horizontal="center" wrapText="1"/>
    </xf>
    <xf numFmtId="4" fontId="5" fillId="0" borderId="25" xfId="112" applyNumberFormat="1" applyFont="1" applyFill="1" applyBorder="1" applyAlignment="1">
      <alignment horizontal="left" vertical="center" wrapText="1"/>
      <protection/>
    </xf>
    <xf numFmtId="4" fontId="5" fillId="0" borderId="21" xfId="112" applyNumberFormat="1" applyFont="1" applyFill="1" applyBorder="1" applyAlignment="1">
      <alignment horizontal="left" vertical="center" wrapText="1"/>
      <protection/>
    </xf>
    <xf numFmtId="4" fontId="5" fillId="0" borderId="25" xfId="112" applyNumberFormat="1" applyFont="1" applyFill="1" applyBorder="1" applyAlignment="1">
      <alignment horizontal="center" wrapText="1"/>
      <protection/>
    </xf>
    <xf numFmtId="4" fontId="5" fillId="0" borderId="21" xfId="112" applyNumberFormat="1" applyFont="1" applyFill="1" applyBorder="1" applyAlignment="1">
      <alignment horizontal="center" wrapText="1"/>
      <protection/>
    </xf>
    <xf numFmtId="0" fontId="2" fillId="0" borderId="28" xfId="0" applyFont="1" applyFill="1" applyBorder="1" applyAlignment="1">
      <alignment horizontal="center" vertical="center" wrapText="1"/>
    </xf>
    <xf numFmtId="4" fontId="0" fillId="0" borderId="29" xfId="0" applyNumberFormat="1" applyFont="1" applyFill="1" applyBorder="1" applyAlignment="1">
      <alignment vertical="center" wrapText="1"/>
    </xf>
    <xf numFmtId="4" fontId="0" fillId="0" borderId="32" xfId="0" applyNumberFormat="1" applyFont="1" applyFill="1" applyBorder="1" applyAlignment="1">
      <alignment vertical="center" wrapText="1"/>
    </xf>
    <xf numFmtId="4" fontId="0" fillId="0" borderId="20" xfId="0" applyNumberFormat="1" applyFont="1" applyFill="1" applyBorder="1" applyAlignment="1">
      <alignment vertical="center" wrapText="1"/>
    </xf>
    <xf numFmtId="4" fontId="0" fillId="0" borderId="21" xfId="0" applyNumberFormat="1" applyFont="1" applyFill="1" applyBorder="1" applyAlignment="1">
      <alignment vertical="center" wrapText="1"/>
    </xf>
    <xf numFmtId="4" fontId="0" fillId="0" borderId="25" xfId="0" applyNumberFormat="1" applyFont="1" applyFill="1" applyBorder="1" applyAlignment="1">
      <alignment vertical="center" wrapText="1"/>
    </xf>
    <xf numFmtId="4" fontId="0" fillId="0" borderId="29" xfId="0" applyNumberFormat="1" applyFont="1" applyBorder="1" applyAlignment="1">
      <alignment horizontal="left" vertical="top" wrapText="1"/>
    </xf>
    <xf numFmtId="4" fontId="0" fillId="0" borderId="32" xfId="0" applyNumberFormat="1" applyFont="1" applyBorder="1" applyAlignment="1">
      <alignment horizontal="left" vertical="top" wrapText="1"/>
    </xf>
    <xf numFmtId="4" fontId="0" fillId="0" borderId="20" xfId="0" applyNumberFormat="1" applyFont="1" applyFill="1" applyBorder="1" applyAlignment="1">
      <alignment horizontal="left" vertical="top" wrapText="1"/>
    </xf>
    <xf numFmtId="4" fontId="0" fillId="0" borderId="28" xfId="0" applyNumberFormat="1" applyFont="1" applyFill="1" applyBorder="1" applyAlignment="1">
      <alignment horizontal="left" vertical="top" wrapText="1"/>
    </xf>
    <xf numFmtId="4" fontId="0" fillId="0" borderId="28" xfId="0" applyNumberFormat="1" applyFont="1" applyFill="1" applyBorder="1" applyAlignment="1">
      <alignment vertical="center" wrapText="1"/>
    </xf>
    <xf numFmtId="4" fontId="2" fillId="50" borderId="25" xfId="0" applyNumberFormat="1" applyFont="1" applyFill="1" applyBorder="1" applyAlignment="1">
      <alignment vertical="center" wrapText="1"/>
    </xf>
    <xf numFmtId="4" fontId="2" fillId="50" borderId="21" xfId="0" applyNumberFormat="1" applyFont="1" applyFill="1" applyBorder="1" applyAlignment="1">
      <alignment vertical="center" wrapText="1"/>
    </xf>
    <xf numFmtId="3" fontId="9" fillId="8" borderId="32" xfId="0" applyNumberFormat="1" applyFont="1" applyFill="1" applyBorder="1" applyAlignment="1">
      <alignment horizontal="left"/>
    </xf>
    <xf numFmtId="3" fontId="9" fillId="8" borderId="36" xfId="0" applyNumberFormat="1" applyFont="1" applyFill="1" applyBorder="1" applyAlignment="1">
      <alignment horizontal="left"/>
    </xf>
    <xf numFmtId="3" fontId="9" fillId="8" borderId="19" xfId="0" applyNumberFormat="1" applyFont="1" applyFill="1" applyBorder="1" applyAlignment="1">
      <alignment horizontal="left"/>
    </xf>
    <xf numFmtId="3" fontId="9" fillId="8" borderId="33" xfId="0" applyNumberFormat="1" applyFont="1" applyFill="1" applyBorder="1" applyAlignment="1">
      <alignment horizontal="left"/>
    </xf>
    <xf numFmtId="3" fontId="9" fillId="53" borderId="32" xfId="0" applyNumberFormat="1" applyFont="1" applyFill="1" applyBorder="1" applyAlignment="1">
      <alignment horizontal="left" wrapText="1"/>
    </xf>
    <xf numFmtId="3" fontId="9" fillId="53" borderId="19" xfId="0" applyNumberFormat="1" applyFont="1" applyFill="1" applyBorder="1" applyAlignment="1">
      <alignment horizontal="left" wrapText="1"/>
    </xf>
    <xf numFmtId="3" fontId="9" fillId="53" borderId="24" xfId="0" applyNumberFormat="1" applyFont="1" applyFill="1" applyBorder="1" applyAlignment="1">
      <alignment horizontal="left" wrapText="1"/>
    </xf>
    <xf numFmtId="0" fontId="2" fillId="53" borderId="32" xfId="0" applyFont="1" applyFill="1" applyBorder="1" applyAlignment="1">
      <alignment horizontal="left"/>
    </xf>
    <xf numFmtId="0" fontId="2" fillId="53" borderId="19" xfId="0" applyFont="1" applyFill="1" applyBorder="1" applyAlignment="1">
      <alignment horizontal="left"/>
    </xf>
    <xf numFmtId="0" fontId="2" fillId="53" borderId="24" xfId="0" applyFont="1" applyFill="1" applyBorder="1" applyAlignment="1">
      <alignment horizontal="left"/>
    </xf>
    <xf numFmtId="0" fontId="0" fillId="0" borderId="20" xfId="0" applyFont="1" applyBorder="1" applyAlignment="1">
      <alignment horizontal="center" wrapText="1"/>
    </xf>
    <xf numFmtId="0" fontId="0" fillId="0" borderId="21" xfId="0" applyFont="1" applyBorder="1" applyAlignment="1">
      <alignment horizontal="center" wrapText="1"/>
    </xf>
    <xf numFmtId="0" fontId="0" fillId="0" borderId="29" xfId="0" applyFont="1" applyBorder="1" applyAlignment="1">
      <alignment horizontal="center" vertical="center" wrapText="1"/>
    </xf>
    <xf numFmtId="0" fontId="0" fillId="0" borderId="28" xfId="0" applyFont="1" applyBorder="1" applyAlignment="1">
      <alignment horizontal="center" wrapText="1"/>
    </xf>
    <xf numFmtId="0" fontId="0" fillId="0" borderId="32" xfId="0" applyFont="1" applyBorder="1" applyAlignment="1">
      <alignment horizontal="center" wrapText="1"/>
    </xf>
    <xf numFmtId="0" fontId="5" fillId="0" borderId="39" xfId="0" applyFont="1" applyFill="1" applyBorder="1" applyAlignment="1">
      <alignment horizontal="left" wrapText="1"/>
    </xf>
  </cellXfs>
  <cellStyles count="13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un" xfId="87"/>
    <cellStyle name="Bun 2" xfId="88"/>
    <cellStyle name="Bun 3" xfId="89"/>
    <cellStyle name="Calcul" xfId="90"/>
    <cellStyle name="Calcul 2" xfId="91"/>
    <cellStyle name="Calcul 3" xfId="92"/>
    <cellStyle name="Celulă legată" xfId="93"/>
    <cellStyle name="Celulă legată 2" xfId="94"/>
    <cellStyle name="Celulă legată 3" xfId="95"/>
    <cellStyle name="Eronat" xfId="96"/>
    <cellStyle name="Eronat 2" xfId="97"/>
    <cellStyle name="Eronat 3" xfId="98"/>
    <cellStyle name="Hyperlink" xfId="99"/>
    <cellStyle name="Followed Hyperlink" xfId="100"/>
    <cellStyle name="Ieșire" xfId="101"/>
    <cellStyle name="Ieșire 2" xfId="102"/>
    <cellStyle name="Ieșire 3" xfId="103"/>
    <cellStyle name="Intrare" xfId="104"/>
    <cellStyle name="Intrare 2" xfId="105"/>
    <cellStyle name="Intrare 3" xfId="106"/>
    <cellStyle name="Currency" xfId="107"/>
    <cellStyle name="Currency [0]" xfId="108"/>
    <cellStyle name="Neutru" xfId="109"/>
    <cellStyle name="Neutru 2" xfId="110"/>
    <cellStyle name="Neutru 3" xfId="111"/>
    <cellStyle name="Normal 2" xfId="112"/>
    <cellStyle name="Normal 2 2" xfId="113"/>
    <cellStyle name="Normal 2 3" xfId="114"/>
    <cellStyle name="Normal 3" xfId="115"/>
    <cellStyle name="Normal 4" xfId="116"/>
    <cellStyle name="Normal_146-03" xfId="117"/>
    <cellStyle name="Normal_Anexa F 140 146 10.07" xfId="118"/>
    <cellStyle name="Normal_mach31" xfId="119"/>
    <cellStyle name="Notă" xfId="120"/>
    <cellStyle name="Notă 2" xfId="121"/>
    <cellStyle name="Notă 3" xfId="122"/>
    <cellStyle name="Percent" xfId="123"/>
    <cellStyle name="Text avertisment" xfId="124"/>
    <cellStyle name="Text avertisment 2" xfId="125"/>
    <cellStyle name="Text avertisment 3" xfId="126"/>
    <cellStyle name="Text explicativ" xfId="127"/>
    <cellStyle name="Text explicativ 2" xfId="128"/>
    <cellStyle name="Text explicativ 3" xfId="129"/>
    <cellStyle name="Titlu" xfId="130"/>
    <cellStyle name="Titlu 1" xfId="131"/>
    <cellStyle name="Titlu 1 2" xfId="132"/>
    <cellStyle name="Titlu 1 3" xfId="133"/>
    <cellStyle name="Titlu 2" xfId="134"/>
    <cellStyle name="Titlu 2 2" xfId="135"/>
    <cellStyle name="Titlu 2 3" xfId="136"/>
    <cellStyle name="Titlu 3" xfId="137"/>
    <cellStyle name="Titlu 3 2" xfId="138"/>
    <cellStyle name="Titlu 3 3" xfId="139"/>
    <cellStyle name="Titlu 4" xfId="140"/>
    <cellStyle name="Titlu 4 2" xfId="141"/>
    <cellStyle name="Titlu 4 3" xfId="142"/>
    <cellStyle name="Titlu 5" xfId="143"/>
    <cellStyle name="Titlu 6" xfId="144"/>
    <cellStyle name="Total" xfId="145"/>
    <cellStyle name="Total 2" xfId="146"/>
    <cellStyle name="Total 3" xfId="147"/>
    <cellStyle name="Verificare celulă" xfId="148"/>
    <cellStyle name="Verificare celulă 2" xfId="149"/>
    <cellStyle name="Verificare celulă 3" xfId="150"/>
    <cellStyle name="Comma" xfId="151"/>
    <cellStyle name="Comma [0]" xfId="1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1%20DISK\2008\comunicare%202008-2011\Machete%202008-2011\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24997000396251678"/>
  </sheetPr>
  <dimension ref="A1:S154"/>
  <sheetViews>
    <sheetView tabSelected="1" zoomScale="115" zoomScaleNormal="115" zoomScalePageLayoutView="0" workbookViewId="0" topLeftCell="A1">
      <pane xSplit="3" ySplit="13" topLeftCell="D14" activePane="bottomRight" state="frozen"/>
      <selection pane="topLeft" activeCell="A1" sqref="A1"/>
      <selection pane="topRight" activeCell="D1" sqref="D1"/>
      <selection pane="bottomLeft" activeCell="A16" sqref="A16"/>
      <selection pane="bottomRight" activeCell="C5" sqref="C5"/>
    </sheetView>
  </sheetViews>
  <sheetFormatPr defaultColWidth="9.140625" defaultRowHeight="12.75"/>
  <cols>
    <col min="1" max="1" width="11.00390625" style="29" customWidth="1"/>
    <col min="2" max="2" width="9.140625" style="29" customWidth="1"/>
    <col min="3" max="3" width="29.00390625" style="29" customWidth="1"/>
    <col min="4" max="4" width="11.00390625" style="29" customWidth="1"/>
    <col min="5" max="5" width="13.28125" style="29" customWidth="1"/>
    <col min="6" max="6" width="12.8515625" style="29" customWidth="1"/>
    <col min="7" max="7" width="14.8515625" style="29" hidden="1" customWidth="1"/>
    <col min="8" max="8" width="12.8515625" style="29" hidden="1" customWidth="1"/>
    <col min="9" max="9" width="12.57421875" style="29" hidden="1" customWidth="1"/>
    <col min="10" max="10" width="16.28125" style="29" customWidth="1"/>
    <col min="11" max="11" width="9.140625" style="29" customWidth="1"/>
    <col min="12" max="12" width="13.28125" style="29" customWidth="1"/>
    <col min="13" max="14" width="12.140625" style="29" customWidth="1"/>
    <col min="15" max="15" width="12.421875" style="29" customWidth="1"/>
    <col min="16" max="16" width="11.8515625" style="29" customWidth="1"/>
    <col min="17" max="17" width="11.421875" style="29" customWidth="1"/>
    <col min="18" max="18" width="14.7109375" style="29" customWidth="1"/>
    <col min="19" max="16384" width="9.140625" style="29" customWidth="1"/>
  </cols>
  <sheetData>
    <row r="1" spans="3:6" ht="12.75">
      <c r="C1" s="95"/>
      <c r="D1" s="95"/>
      <c r="F1" s="354" t="s">
        <v>78</v>
      </c>
    </row>
    <row r="2" spans="1:9" ht="14.25">
      <c r="A2" s="57" t="s">
        <v>103</v>
      </c>
      <c r="C2" s="95"/>
      <c r="D2" s="95"/>
      <c r="F2" s="355" t="s">
        <v>79</v>
      </c>
      <c r="I2" s="354" t="s">
        <v>78</v>
      </c>
    </row>
    <row r="3" spans="1:4" ht="15">
      <c r="A3" s="94"/>
      <c r="B3" s="96"/>
      <c r="C3" s="97"/>
      <c r="D3" s="97"/>
    </row>
    <row r="4" spans="1:4" ht="12.75">
      <c r="A4" s="29" t="s">
        <v>6</v>
      </c>
      <c r="C4" s="95"/>
      <c r="D4" s="95"/>
    </row>
    <row r="5" spans="1:9" ht="14.25">
      <c r="A5" s="29" t="s">
        <v>7</v>
      </c>
      <c r="C5" s="95"/>
      <c r="D5" s="95"/>
      <c r="I5" s="355" t="s">
        <v>79</v>
      </c>
    </row>
    <row r="6" spans="1:10" ht="12.75">
      <c r="A6" s="690" t="s">
        <v>392</v>
      </c>
      <c r="B6" s="690"/>
      <c r="C6" s="690"/>
      <c r="D6" s="690"/>
      <c r="E6" s="690"/>
      <c r="F6" s="690"/>
      <c r="G6" s="690"/>
      <c r="H6" s="690"/>
      <c r="I6" s="690"/>
      <c r="J6" s="690"/>
    </row>
    <row r="7" spans="1:10" ht="12.75">
      <c r="A7" s="691" t="s">
        <v>33</v>
      </c>
      <c r="B7" s="691"/>
      <c r="C7" s="691"/>
      <c r="D7" s="691"/>
      <c r="E7" s="691"/>
      <c r="F7" s="691"/>
      <c r="G7" s="691"/>
      <c r="H7" s="691"/>
      <c r="I7" s="691"/>
      <c r="J7" s="691"/>
    </row>
    <row r="8" spans="1:10" ht="12.75">
      <c r="A8" s="691" t="s">
        <v>77</v>
      </c>
      <c r="B8" s="691"/>
      <c r="C8" s="691"/>
      <c r="D8" s="691"/>
      <c r="E8" s="691"/>
      <c r="F8" s="691"/>
      <c r="G8" s="691"/>
      <c r="H8" s="691"/>
      <c r="I8" s="691"/>
      <c r="J8" s="691"/>
    </row>
    <row r="9" spans="1:10" ht="12.75">
      <c r="A9" s="67"/>
      <c r="B9" s="67"/>
      <c r="C9" s="67"/>
      <c r="D9" s="67"/>
      <c r="E9" s="67"/>
      <c r="F9" s="67"/>
      <c r="G9" s="67"/>
      <c r="H9" s="67"/>
      <c r="I9" s="67"/>
      <c r="J9" s="68"/>
    </row>
    <row r="10" spans="1:10" ht="12.75">
      <c r="A10" s="68"/>
      <c r="B10" s="68"/>
      <c r="C10" s="68"/>
      <c r="D10" s="68"/>
      <c r="E10" s="68"/>
      <c r="F10" s="68"/>
      <c r="G10" s="68"/>
      <c r="H10" s="69"/>
      <c r="I10" s="68"/>
      <c r="J10" s="70" t="s">
        <v>80</v>
      </c>
    </row>
    <row r="11" spans="1:10" ht="12.75" customHeight="1">
      <c r="A11" s="692" t="s">
        <v>81</v>
      </c>
      <c r="B11" s="693"/>
      <c r="C11" s="693"/>
      <c r="D11" s="71" t="s">
        <v>82</v>
      </c>
      <c r="E11" s="694" t="s">
        <v>442</v>
      </c>
      <c r="F11" s="73">
        <v>2021</v>
      </c>
      <c r="G11" s="73">
        <f>F11+1</f>
        <v>2022</v>
      </c>
      <c r="H11" s="73">
        <f>G11+1</f>
        <v>2023</v>
      </c>
      <c r="I11" s="73">
        <f>H11+1</f>
        <v>2024</v>
      </c>
      <c r="J11" s="71" t="s">
        <v>0</v>
      </c>
    </row>
    <row r="12" spans="1:10" ht="12.75">
      <c r="A12" s="74"/>
      <c r="B12" s="75"/>
      <c r="C12" s="75"/>
      <c r="D12" s="42"/>
      <c r="E12" s="695"/>
      <c r="F12" s="76" t="s">
        <v>423</v>
      </c>
      <c r="G12" s="76" t="s">
        <v>83</v>
      </c>
      <c r="H12" s="76" t="s">
        <v>83</v>
      </c>
      <c r="I12" s="76" t="s">
        <v>83</v>
      </c>
      <c r="J12" s="42"/>
    </row>
    <row r="13" spans="1:10" ht="12.75">
      <c r="A13" s="74"/>
      <c r="B13" s="75"/>
      <c r="C13" s="75"/>
      <c r="D13" s="42"/>
      <c r="E13" s="695"/>
      <c r="F13" s="76"/>
      <c r="G13" s="76"/>
      <c r="H13" s="76"/>
      <c r="I13" s="76"/>
      <c r="J13" s="42"/>
    </row>
    <row r="14" spans="1:10" ht="12.75">
      <c r="A14" s="696" t="s">
        <v>74</v>
      </c>
      <c r="B14" s="697"/>
      <c r="C14" s="697"/>
      <c r="D14" s="484" t="s">
        <v>84</v>
      </c>
      <c r="E14" s="350">
        <v>1</v>
      </c>
      <c r="F14" s="484">
        <v>2</v>
      </c>
      <c r="G14" s="484">
        <v>4</v>
      </c>
      <c r="H14" s="484">
        <v>5</v>
      </c>
      <c r="I14" s="484">
        <v>6</v>
      </c>
      <c r="J14" s="484" t="s">
        <v>446</v>
      </c>
    </row>
    <row r="15" spans="1:10" ht="12.75">
      <c r="A15" s="80"/>
      <c r="B15" s="81"/>
      <c r="C15" s="81"/>
      <c r="D15" s="71"/>
      <c r="E15" s="286"/>
      <c r="F15" s="286"/>
      <c r="G15" s="286"/>
      <c r="H15" s="286"/>
      <c r="I15" s="286"/>
      <c r="J15" s="285"/>
    </row>
    <row r="16" spans="1:10" ht="12.75">
      <c r="A16" s="436" t="s">
        <v>85</v>
      </c>
      <c r="B16" s="437"/>
      <c r="C16" s="437"/>
      <c r="D16" s="438"/>
      <c r="E16" s="439"/>
      <c r="F16" s="439"/>
      <c r="G16" s="439"/>
      <c r="H16" s="439"/>
      <c r="I16" s="439"/>
      <c r="J16" s="451"/>
    </row>
    <row r="17" spans="1:10" ht="12.75">
      <c r="A17" s="212"/>
      <c r="B17" s="126"/>
      <c r="C17" s="284" t="s">
        <v>86</v>
      </c>
      <c r="D17" s="283"/>
      <c r="E17" s="257">
        <f aca="true" t="shared" si="0" ref="E17:I18">E23+E37+E47+E60</f>
        <v>10954710.149999999</v>
      </c>
      <c r="F17" s="257">
        <f t="shared" si="0"/>
        <v>9509543.27</v>
      </c>
      <c r="G17" s="257" t="e">
        <f t="shared" si="0"/>
        <v>#REF!</v>
      </c>
      <c r="H17" s="257" t="e">
        <f t="shared" si="0"/>
        <v>#REF!</v>
      </c>
      <c r="I17" s="257" t="e">
        <f t="shared" si="0"/>
        <v>#REF!</v>
      </c>
      <c r="J17" s="288">
        <f>E17+F17</f>
        <v>20464253.419999998</v>
      </c>
    </row>
    <row r="18" spans="1:10" ht="12.75">
      <c r="A18" s="212"/>
      <c r="B18" s="126"/>
      <c r="C18" s="284" t="s">
        <v>87</v>
      </c>
      <c r="D18" s="283"/>
      <c r="E18" s="257">
        <f t="shared" si="0"/>
        <v>4073845.7499999995</v>
      </c>
      <c r="F18" s="257">
        <f t="shared" si="0"/>
        <v>2212527.5</v>
      </c>
      <c r="G18" s="257" t="e">
        <f t="shared" si="0"/>
        <v>#REF!</v>
      </c>
      <c r="H18" s="257" t="e">
        <f t="shared" si="0"/>
        <v>#REF!</v>
      </c>
      <c r="I18" s="257" t="e">
        <f t="shared" si="0"/>
        <v>#REF!</v>
      </c>
      <c r="J18" s="288">
        <f>E18+F18</f>
        <v>6286373.25</v>
      </c>
    </row>
    <row r="19" spans="4:10" ht="12.75">
      <c r="D19" s="283"/>
      <c r="E19" s="257"/>
      <c r="F19" s="257"/>
      <c r="G19" s="257"/>
      <c r="H19" s="257"/>
      <c r="I19" s="257"/>
      <c r="J19" s="288"/>
    </row>
    <row r="20" spans="1:10" s="68" customFormat="1" ht="12.75">
      <c r="A20" s="84" t="s">
        <v>88</v>
      </c>
      <c r="B20" s="85"/>
      <c r="C20" s="85"/>
      <c r="D20" s="283"/>
      <c r="E20" s="257"/>
      <c r="F20" s="257"/>
      <c r="G20" s="87"/>
      <c r="H20" s="257"/>
      <c r="I20" s="87"/>
      <c r="J20" s="288"/>
    </row>
    <row r="21" spans="1:10" s="68" customFormat="1" ht="12" customHeight="1">
      <c r="A21" s="84"/>
      <c r="B21" s="85"/>
      <c r="C21" s="85"/>
      <c r="D21" s="42"/>
      <c r="E21" s="87"/>
      <c r="F21" s="87"/>
      <c r="G21" s="87"/>
      <c r="H21" s="87"/>
      <c r="I21" s="87"/>
      <c r="J21" s="288"/>
    </row>
    <row r="22" spans="1:10" s="68" customFormat="1" ht="12.75">
      <c r="A22" s="430" t="s">
        <v>89</v>
      </c>
      <c r="B22" s="431" t="s">
        <v>90</v>
      </c>
      <c r="C22" s="432"/>
      <c r="D22" s="433" t="s">
        <v>428</v>
      </c>
      <c r="E22" s="434"/>
      <c r="F22" s="434"/>
      <c r="G22" s="434"/>
      <c r="H22" s="434"/>
      <c r="I22" s="434"/>
      <c r="J22" s="452"/>
    </row>
    <row r="23" spans="1:10" s="68" customFormat="1" ht="12.75">
      <c r="A23" s="90"/>
      <c r="B23" s="85"/>
      <c r="C23" s="89" t="s">
        <v>86</v>
      </c>
      <c r="D23" s="86"/>
      <c r="E23" s="188">
        <f>E27+E31</f>
        <v>10914971.149999999</v>
      </c>
      <c r="F23" s="188">
        <f>F27+F31</f>
        <v>9130047.27</v>
      </c>
      <c r="G23" s="188" t="e">
        <f>#REF!+#REF!+#REF!+#REF!+#REF!+#REF!+#REF!+#REF!+#REF!+#REF!</f>
        <v>#REF!</v>
      </c>
      <c r="H23" s="188" t="e">
        <f>#REF!+#REF!+#REF!+#REF!+#REF!+#REF!+#REF!+#REF!+#REF!+#REF!</f>
        <v>#REF!</v>
      </c>
      <c r="I23" s="188" t="e">
        <f>#REF!+#REF!+#REF!+#REF!+#REF!+#REF!+#REF!+#REF!+#REF!+#REF!</f>
        <v>#REF!</v>
      </c>
      <c r="J23" s="288">
        <f>E23+F23</f>
        <v>20045018.419999998</v>
      </c>
    </row>
    <row r="24" spans="1:10" s="68" customFormat="1" ht="14.25" customHeight="1">
      <c r="A24" s="90"/>
      <c r="B24" s="85"/>
      <c r="C24" s="89" t="s">
        <v>87</v>
      </c>
      <c r="D24" s="86"/>
      <c r="E24" s="188">
        <f>E28+E32</f>
        <v>4050160.7499999995</v>
      </c>
      <c r="F24" s="188">
        <f>F28+F32</f>
        <v>1874114.5</v>
      </c>
      <c r="G24" s="188" t="e">
        <f>#REF!+#REF!+#REF!+#REF!+#REF!+#REF!+#REF!+#REF!+#REF!+#REF!</f>
        <v>#REF!</v>
      </c>
      <c r="H24" s="188" t="e">
        <f>#REF!+#REF!+#REF!+#REF!+#REF!+#REF!+#REF!+#REF!+#REF!+#REF!</f>
        <v>#REF!</v>
      </c>
      <c r="I24" s="188" t="e">
        <f>#REF!+#REF!+#REF!+#REF!+#REF!+#REF!+#REF!+#REF!+#REF!+#REF!</f>
        <v>#REF!</v>
      </c>
      <c r="J24" s="288">
        <f>E24+F24</f>
        <v>5924275.25</v>
      </c>
    </row>
    <row r="25" spans="1:10" s="68" customFormat="1" ht="13.5" customHeight="1">
      <c r="A25" s="429" t="s">
        <v>126</v>
      </c>
      <c r="B25" s="85"/>
      <c r="C25" s="89"/>
      <c r="D25" s="86"/>
      <c r="E25" s="87"/>
      <c r="F25" s="87"/>
      <c r="G25" s="87"/>
      <c r="H25" s="87"/>
      <c r="I25" s="87"/>
      <c r="J25" s="288"/>
    </row>
    <row r="26" spans="1:19" s="68" customFormat="1" ht="26.25" customHeight="1">
      <c r="A26" s="698" t="s">
        <v>191</v>
      </c>
      <c r="B26" s="699"/>
      <c r="C26" s="699"/>
      <c r="D26" s="86"/>
      <c r="E26" s="87"/>
      <c r="F26" s="87"/>
      <c r="G26" s="87"/>
      <c r="H26" s="87"/>
      <c r="I26" s="87"/>
      <c r="J26" s="288"/>
      <c r="L26" s="428"/>
      <c r="M26" s="428"/>
      <c r="N26" s="428"/>
      <c r="O26" s="428"/>
      <c r="P26" s="428"/>
      <c r="Q26" s="428"/>
      <c r="R26" s="428"/>
      <c r="S26" s="428"/>
    </row>
    <row r="27" spans="1:19" s="68" customFormat="1" ht="20.25" customHeight="1">
      <c r="A27" s="90"/>
      <c r="B27" s="85"/>
      <c r="C27" s="89" t="s">
        <v>86</v>
      </c>
      <c r="D27" s="86"/>
      <c r="E27" s="188">
        <f>'51.02'!E24+'65.02'!E22+'74.02'!E21+'81.02'!G27+'84.02'!G27</f>
        <v>1229479.5</v>
      </c>
      <c r="F27" s="188">
        <f>'51.02'!F24+'65.02'!F22+'74.02'!F21+'81.02'!H27+'84.02'!H27</f>
        <v>2968495.85</v>
      </c>
      <c r="G27" s="188" t="e">
        <f>'51.02'!#REF!+'65.02'!#REF!+'74.02'!#REF!+'81.02'!#REF!+'84.02'!I27</f>
        <v>#REF!</v>
      </c>
      <c r="H27" s="188" t="e">
        <f>'51.02'!#REF!+'65.02'!#REF!+'74.02'!#REF!+'81.02'!#REF!+'84.02'!J27</f>
        <v>#REF!</v>
      </c>
      <c r="I27" s="188" t="e">
        <f>'51.02'!#REF!+'65.02'!#REF!+'74.02'!#REF!+'81.02'!#REF!+'84.02'!K27</f>
        <v>#REF!</v>
      </c>
      <c r="J27" s="288">
        <f>E27+F27</f>
        <v>4197975.35</v>
      </c>
      <c r="L27" s="428"/>
      <c r="M27" s="428"/>
      <c r="N27" s="428"/>
      <c r="O27" s="428"/>
      <c r="P27" s="428"/>
      <c r="Q27" s="428"/>
      <c r="R27" s="428"/>
      <c r="S27" s="428"/>
    </row>
    <row r="28" spans="1:10" s="68" customFormat="1" ht="13.5" customHeight="1">
      <c r="A28" s="90"/>
      <c r="B28" s="85"/>
      <c r="C28" s="89" t="s">
        <v>87</v>
      </c>
      <c r="D28" s="86"/>
      <c r="E28" s="188">
        <f>'51.02'!E25+'65.02'!E23+'74.02'!E22+'81.02'!G28+'84.02'!G28</f>
        <v>396938.3</v>
      </c>
      <c r="F28" s="188">
        <f>'51.02'!F25+'65.02'!F23+'74.02'!F22+'81.02'!H28+'84.02'!H28</f>
        <v>1246584.04</v>
      </c>
      <c r="G28" s="188" t="e">
        <f>'51.02'!#REF!+'65.02'!#REF!+'74.02'!#REF!+'81.02'!#REF!+'84.02'!I28</f>
        <v>#REF!</v>
      </c>
      <c r="H28" s="188" t="e">
        <f>'51.02'!#REF!+'65.02'!#REF!+'74.02'!#REF!+'81.02'!#REF!+'84.02'!J28</f>
        <v>#REF!</v>
      </c>
      <c r="I28" s="188" t="e">
        <f>'51.02'!#REF!+'65.02'!#REF!+'74.02'!#REF!+'81.02'!#REF!+'84.02'!K28</f>
        <v>#REF!</v>
      </c>
      <c r="J28" s="288">
        <f>E28+F28</f>
        <v>1643522.34</v>
      </c>
    </row>
    <row r="29" spans="1:10" s="68" customFormat="1" ht="13.5" customHeight="1">
      <c r="A29" s="90"/>
      <c r="B29" s="85"/>
      <c r="C29" s="89"/>
      <c r="D29" s="86"/>
      <c r="E29" s="87"/>
      <c r="F29" s="87"/>
      <c r="G29" s="87"/>
      <c r="H29" s="87"/>
      <c r="I29" s="87"/>
      <c r="J29" s="288"/>
    </row>
    <row r="30" spans="1:10" ht="12.75">
      <c r="A30" s="298" t="s">
        <v>37</v>
      </c>
      <c r="B30" s="85"/>
      <c r="C30" s="89"/>
      <c r="D30" s="86"/>
      <c r="E30" s="287"/>
      <c r="F30" s="287"/>
      <c r="G30" s="287"/>
      <c r="H30" s="287"/>
      <c r="I30" s="287"/>
      <c r="J30" s="288"/>
    </row>
    <row r="31" spans="1:10" ht="12.75">
      <c r="A31" s="84"/>
      <c r="B31" s="85"/>
      <c r="C31" s="89" t="s">
        <v>86</v>
      </c>
      <c r="D31" s="86"/>
      <c r="E31" s="289">
        <f>'51.02'!E26+'60.02'!E21+'65.02'!E24+'66.02'!E29+'67.02'!E29+'70.02'!E29+'74.02'!E31+'81.02'!G35+'84.02'!G35</f>
        <v>9685491.649999999</v>
      </c>
      <c r="F31" s="289">
        <f>'51.02'!F26+'60.02'!F21+'65.02'!F24+'66.02'!F29+'67.02'!F29+'70.02'!F29+'74.02'!F31+'81.02'!H35+'84.02'!H35</f>
        <v>6161551.42</v>
      </c>
      <c r="G31" s="289" t="e">
        <f>'51.02'!#REF!+'60.02'!#REF!+'65.02'!#REF!+'66.02'!#REF!+'67.02'!#REF!+'70.02'!#REF!+'74.02'!#REF!+'81.02'!#REF!+'84.02'!I35</f>
        <v>#REF!</v>
      </c>
      <c r="H31" s="289" t="e">
        <f>'51.02'!#REF!+'60.02'!#REF!+'65.02'!#REF!+'66.02'!#REF!+'67.02'!#REF!+'70.02'!#REF!+'74.02'!#REF!+'81.02'!#REF!+'84.02'!J35</f>
        <v>#REF!</v>
      </c>
      <c r="I31" s="289" t="e">
        <f>'51.02'!#REF!+'60.02'!#REF!+'65.02'!#REF!+'66.02'!#REF!+'67.02'!#REF!+'70.02'!#REF!+'74.02'!#REF!+'81.02'!#REF!+'84.02'!K35</f>
        <v>#REF!</v>
      </c>
      <c r="J31" s="288">
        <f>E31+F31</f>
        <v>15847043.069999998</v>
      </c>
    </row>
    <row r="32" spans="1:10" ht="12.75">
      <c r="A32" s="90"/>
      <c r="B32" s="85"/>
      <c r="C32" s="89" t="s">
        <v>87</v>
      </c>
      <c r="D32" s="86"/>
      <c r="E32" s="289">
        <f>'51.02'!E27+'60.02'!E22+'65.02'!E25+'66.02'!E30+'67.02'!E30+'70.02'!E30+'74.02'!E32+'81.02'!G36+'84.02'!G36</f>
        <v>3653222.4499999997</v>
      </c>
      <c r="F32" s="289">
        <f>'51.02'!F27+'60.02'!F22+'65.02'!F25+'66.02'!F30+'67.02'!F30+'70.02'!F30+'74.02'!F32+'81.02'!H36+'84.02'!H36</f>
        <v>627530.46</v>
      </c>
      <c r="G32" s="289" t="e">
        <f>'51.02'!#REF!+'60.02'!#REF!+'65.02'!#REF!+'66.02'!#REF!+'67.02'!#REF!+'70.02'!#REF!+'74.02'!#REF!+'81.02'!#REF!+'84.02'!I36</f>
        <v>#REF!</v>
      </c>
      <c r="H32" s="289" t="e">
        <f>'51.02'!#REF!+'60.02'!#REF!+'65.02'!#REF!+'66.02'!#REF!+'67.02'!#REF!+'70.02'!#REF!+'74.02'!#REF!+'81.02'!#REF!+'84.02'!J36</f>
        <v>#REF!</v>
      </c>
      <c r="I32" s="289" t="e">
        <f>'51.02'!#REF!+'60.02'!#REF!+'65.02'!#REF!+'66.02'!#REF!+'67.02'!#REF!+'70.02'!#REF!+'74.02'!#REF!+'81.02'!#REF!+'84.02'!K36</f>
        <v>#REF!</v>
      </c>
      <c r="J32" s="288">
        <f>E32+F32</f>
        <v>4280752.91</v>
      </c>
    </row>
    <row r="33" spans="1:10" s="68" customFormat="1" ht="13.5" customHeight="1">
      <c r="A33" s="90"/>
      <c r="B33" s="85"/>
      <c r="C33" s="89"/>
      <c r="D33" s="86"/>
      <c r="E33" s="87"/>
      <c r="F33" s="87"/>
      <c r="G33" s="87"/>
      <c r="H33" s="87"/>
      <c r="I33" s="87"/>
      <c r="J33" s="288"/>
    </row>
    <row r="34" spans="1:10" s="68" customFormat="1" ht="13.5" customHeight="1">
      <c r="A34" s="90"/>
      <c r="B34" s="85"/>
      <c r="C34" s="89"/>
      <c r="D34" s="86"/>
      <c r="E34" s="87"/>
      <c r="F34" s="87"/>
      <c r="G34" s="87"/>
      <c r="H34" s="87"/>
      <c r="I34" s="87"/>
      <c r="J34" s="288"/>
    </row>
    <row r="35" spans="1:10" s="68" customFormat="1" ht="13.5" customHeight="1">
      <c r="A35" s="90"/>
      <c r="B35" s="85"/>
      <c r="C35" s="89"/>
      <c r="D35" s="86"/>
      <c r="E35" s="87"/>
      <c r="F35" s="87"/>
      <c r="G35" s="87"/>
      <c r="H35" s="87"/>
      <c r="I35" s="87"/>
      <c r="J35" s="288"/>
    </row>
    <row r="36" spans="1:10" s="68" customFormat="1" ht="12.75">
      <c r="A36" s="430" t="s">
        <v>89</v>
      </c>
      <c r="B36" s="431" t="s">
        <v>91</v>
      </c>
      <c r="C36" s="432"/>
      <c r="D36" s="433" t="s">
        <v>431</v>
      </c>
      <c r="E36" s="434"/>
      <c r="F36" s="435"/>
      <c r="G36" s="435"/>
      <c r="H36" s="435"/>
      <c r="I36" s="435"/>
      <c r="J36" s="452"/>
    </row>
    <row r="37" spans="1:10" s="68" customFormat="1" ht="12.75">
      <c r="A37" s="90"/>
      <c r="B37" s="85"/>
      <c r="C37" s="89" t="s">
        <v>86</v>
      </c>
      <c r="D37" s="86"/>
      <c r="E37" s="289">
        <f aca="true" t="shared" si="1" ref="E37:I38">E41</f>
        <v>4675</v>
      </c>
      <c r="F37" s="289">
        <f t="shared" si="1"/>
        <v>83857</v>
      </c>
      <c r="G37" s="289" t="e">
        <f t="shared" si="1"/>
        <v>#REF!</v>
      </c>
      <c r="H37" s="289" t="e">
        <f t="shared" si="1"/>
        <v>#REF!</v>
      </c>
      <c r="I37" s="289" t="e">
        <f t="shared" si="1"/>
        <v>#REF!</v>
      </c>
      <c r="J37" s="288">
        <f>E37+F37</f>
        <v>88532</v>
      </c>
    </row>
    <row r="38" spans="1:10" s="68" customFormat="1" ht="12.75">
      <c r="A38" s="90"/>
      <c r="B38" s="85"/>
      <c r="C38" s="89" t="s">
        <v>87</v>
      </c>
      <c r="D38" s="86"/>
      <c r="E38" s="289">
        <f t="shared" si="1"/>
        <v>0</v>
      </c>
      <c r="F38" s="289">
        <f t="shared" si="1"/>
        <v>237553</v>
      </c>
      <c r="G38" s="289" t="e">
        <f t="shared" si="1"/>
        <v>#REF!</v>
      </c>
      <c r="H38" s="289" t="e">
        <f t="shared" si="1"/>
        <v>#REF!</v>
      </c>
      <c r="I38" s="289" t="e">
        <f t="shared" si="1"/>
        <v>#REF!</v>
      </c>
      <c r="J38" s="288">
        <f>E38+F38</f>
        <v>237553</v>
      </c>
    </row>
    <row r="39" spans="1:10" s="68" customFormat="1" ht="12.75">
      <c r="A39" s="429" t="s">
        <v>126</v>
      </c>
      <c r="B39" s="85"/>
      <c r="C39" s="89"/>
      <c r="D39" s="86"/>
      <c r="E39" s="76"/>
      <c r="F39" s="76"/>
      <c r="G39" s="76"/>
      <c r="H39" s="76"/>
      <c r="I39" s="76"/>
      <c r="J39" s="288"/>
    </row>
    <row r="40" spans="1:12" s="68" customFormat="1" ht="26.25" customHeight="1">
      <c r="A40" s="698" t="s">
        <v>191</v>
      </c>
      <c r="B40" s="699"/>
      <c r="C40" s="699"/>
      <c r="D40" s="86"/>
      <c r="E40" s="188"/>
      <c r="F40" s="188"/>
      <c r="G40" s="87"/>
      <c r="H40" s="87"/>
      <c r="I40" s="87"/>
      <c r="J40" s="288"/>
      <c r="L40" s="428"/>
    </row>
    <row r="41" spans="1:12" s="68" customFormat="1" ht="20.25" customHeight="1">
      <c r="A41" s="90"/>
      <c r="B41" s="85"/>
      <c r="C41" s="89" t="s">
        <v>86</v>
      </c>
      <c r="D41" s="86"/>
      <c r="E41" s="188">
        <v>4675</v>
      </c>
      <c r="F41" s="188">
        <v>83857</v>
      </c>
      <c r="G41" s="188" t="e">
        <v>#REF!</v>
      </c>
      <c r="H41" s="188" t="e">
        <v>#REF!</v>
      </c>
      <c r="I41" s="188" t="e">
        <v>#REF!</v>
      </c>
      <c r="J41" s="288">
        <v>88532</v>
      </c>
      <c r="L41" s="428"/>
    </row>
    <row r="42" spans="1:10" s="68" customFormat="1" ht="13.5" customHeight="1">
      <c r="A42" s="90"/>
      <c r="B42" s="85"/>
      <c r="C42" s="89" t="s">
        <v>87</v>
      </c>
      <c r="D42" s="86"/>
      <c r="E42" s="188">
        <v>0</v>
      </c>
      <c r="F42" s="188">
        <v>237553</v>
      </c>
      <c r="G42" s="188" t="e">
        <v>#REF!</v>
      </c>
      <c r="H42" s="188" t="e">
        <v>#REF!</v>
      </c>
      <c r="I42" s="188" t="e">
        <v>#REF!</v>
      </c>
      <c r="J42" s="288">
        <v>237553</v>
      </c>
    </row>
    <row r="43" spans="1:10" s="68" customFormat="1" ht="12.75">
      <c r="A43" s="90"/>
      <c r="B43" s="85"/>
      <c r="C43" s="89"/>
      <c r="D43" s="86"/>
      <c r="E43" s="87"/>
      <c r="F43" s="76"/>
      <c r="G43" s="76"/>
      <c r="H43" s="76"/>
      <c r="I43" s="76"/>
      <c r="J43" s="288"/>
    </row>
    <row r="44" spans="1:10" s="68" customFormat="1" ht="12.75">
      <c r="A44" s="90"/>
      <c r="B44" s="85"/>
      <c r="C44" s="89"/>
      <c r="D44" s="86"/>
      <c r="E44" s="87"/>
      <c r="F44" s="76"/>
      <c r="G44" s="76"/>
      <c r="H44" s="76"/>
      <c r="I44" s="76"/>
      <c r="J44" s="288"/>
    </row>
    <row r="45" spans="1:10" s="68" customFormat="1" ht="12.75">
      <c r="A45" s="90"/>
      <c r="B45" s="85"/>
      <c r="C45" s="89"/>
      <c r="D45" s="86"/>
      <c r="E45" s="87"/>
      <c r="F45" s="76"/>
      <c r="G45" s="76"/>
      <c r="H45" s="76"/>
      <c r="I45" s="76"/>
      <c r="J45" s="288"/>
    </row>
    <row r="46" spans="1:10" s="68" customFormat="1" ht="12.75">
      <c r="A46" s="430" t="s">
        <v>89</v>
      </c>
      <c r="B46" s="431" t="s">
        <v>92</v>
      </c>
      <c r="C46" s="432"/>
      <c r="D46" s="433" t="s">
        <v>430</v>
      </c>
      <c r="E46" s="434"/>
      <c r="F46" s="435"/>
      <c r="G46" s="435"/>
      <c r="H46" s="435"/>
      <c r="I46" s="435"/>
      <c r="J46" s="452"/>
    </row>
    <row r="47" spans="1:10" s="68" customFormat="1" ht="12.75">
      <c r="A47" s="90"/>
      <c r="B47" s="85"/>
      <c r="C47" s="89" t="s">
        <v>86</v>
      </c>
      <c r="D47" s="86"/>
      <c r="E47" s="289">
        <f>E51+E55</f>
        <v>35000</v>
      </c>
      <c r="F47" s="289">
        <f>F51+F55</f>
        <v>295249</v>
      </c>
      <c r="G47" s="289" t="e">
        <f>#REF!</f>
        <v>#REF!</v>
      </c>
      <c r="H47" s="289" t="e">
        <f>#REF!</f>
        <v>#REF!</v>
      </c>
      <c r="I47" s="289" t="e">
        <f>#REF!</f>
        <v>#REF!</v>
      </c>
      <c r="J47" s="288">
        <f>E47+F47</f>
        <v>330249</v>
      </c>
    </row>
    <row r="48" spans="1:10" s="68" customFormat="1" ht="12.75">
      <c r="A48" s="90"/>
      <c r="B48" s="85"/>
      <c r="C48" s="89" t="s">
        <v>87</v>
      </c>
      <c r="D48" s="86"/>
      <c r="E48" s="289">
        <f>E52+E56</f>
        <v>23685</v>
      </c>
      <c r="F48" s="289">
        <f>F52+F56</f>
        <v>100406</v>
      </c>
      <c r="G48" s="289" t="e">
        <f>#REF!</f>
        <v>#REF!</v>
      </c>
      <c r="H48" s="289" t="e">
        <f>#REF!</f>
        <v>#REF!</v>
      </c>
      <c r="I48" s="289" t="e">
        <f>#REF!</f>
        <v>#REF!</v>
      </c>
      <c r="J48" s="288">
        <f>E48+F48</f>
        <v>124091</v>
      </c>
    </row>
    <row r="49" spans="1:10" s="68" customFormat="1" ht="12.75">
      <c r="A49" s="90" t="s">
        <v>126</v>
      </c>
      <c r="B49" s="85"/>
      <c r="C49" s="89"/>
      <c r="D49" s="86"/>
      <c r="E49" s="87"/>
      <c r="F49" s="76"/>
      <c r="G49" s="76"/>
      <c r="H49" s="76"/>
      <c r="I49" s="76"/>
      <c r="J49" s="288"/>
    </row>
    <row r="50" spans="1:12" s="68" customFormat="1" ht="26.25" customHeight="1">
      <c r="A50" s="698" t="s">
        <v>191</v>
      </c>
      <c r="B50" s="699"/>
      <c r="C50" s="699"/>
      <c r="D50" s="86"/>
      <c r="E50" s="87"/>
      <c r="F50" s="188"/>
      <c r="G50" s="87"/>
      <c r="H50" s="87"/>
      <c r="I50" s="87"/>
      <c r="J50" s="288"/>
      <c r="L50" s="428"/>
    </row>
    <row r="51" spans="1:12" s="68" customFormat="1" ht="20.25" customHeight="1">
      <c r="A51" s="90"/>
      <c r="B51" s="85"/>
      <c r="C51" s="89" t="s">
        <v>86</v>
      </c>
      <c r="D51" s="86"/>
      <c r="E51" s="188">
        <v>0</v>
      </c>
      <c r="F51" s="188">
        <v>295249</v>
      </c>
      <c r="G51" s="188">
        <v>0</v>
      </c>
      <c r="H51" s="188">
        <v>0</v>
      </c>
      <c r="I51" s="188">
        <v>0</v>
      </c>
      <c r="J51" s="288">
        <v>295249</v>
      </c>
      <c r="L51" s="428"/>
    </row>
    <row r="52" spans="1:10" s="68" customFormat="1" ht="13.5" customHeight="1">
      <c r="A52" s="90"/>
      <c r="B52" s="85"/>
      <c r="C52" s="89" t="s">
        <v>87</v>
      </c>
      <c r="D52" s="86"/>
      <c r="E52" s="188">
        <v>0</v>
      </c>
      <c r="F52" s="188">
        <v>89090</v>
      </c>
      <c r="G52" s="188">
        <v>0</v>
      </c>
      <c r="H52" s="188">
        <v>0</v>
      </c>
      <c r="I52" s="188">
        <v>0</v>
      </c>
      <c r="J52" s="288">
        <v>89090</v>
      </c>
    </row>
    <row r="53" spans="1:10" s="68" customFormat="1" ht="12.75">
      <c r="A53" s="90"/>
      <c r="B53" s="85"/>
      <c r="C53" s="89"/>
      <c r="D53" s="86"/>
      <c r="E53" s="76"/>
      <c r="F53" s="76"/>
      <c r="G53" s="76"/>
      <c r="H53" s="76"/>
      <c r="I53" s="76"/>
      <c r="J53" s="288"/>
    </row>
    <row r="54" spans="1:10" ht="12.75">
      <c r="A54" s="298" t="s">
        <v>37</v>
      </c>
      <c r="B54" s="85"/>
      <c r="C54" s="89"/>
      <c r="D54" s="86"/>
      <c r="E54" s="287"/>
      <c r="F54" s="287"/>
      <c r="G54" s="287"/>
      <c r="H54" s="287"/>
      <c r="I54" s="287"/>
      <c r="J54" s="288"/>
    </row>
    <row r="55" spans="1:10" ht="12.75">
      <c r="A55" s="84"/>
      <c r="B55" s="85"/>
      <c r="C55" s="89" t="s">
        <v>86</v>
      </c>
      <c r="D55" s="153"/>
      <c r="E55" s="289">
        <v>35000</v>
      </c>
      <c r="F55" s="289">
        <v>0</v>
      </c>
      <c r="G55" s="289">
        <v>0</v>
      </c>
      <c r="H55" s="289">
        <v>0</v>
      </c>
      <c r="I55" s="289">
        <v>0</v>
      </c>
      <c r="J55" s="288">
        <v>35000</v>
      </c>
    </row>
    <row r="56" spans="1:10" ht="12.75">
      <c r="A56" s="90"/>
      <c r="B56" s="85"/>
      <c r="C56" s="89" t="s">
        <v>87</v>
      </c>
      <c r="D56" s="153"/>
      <c r="E56" s="289">
        <v>23685</v>
      </c>
      <c r="F56" s="289">
        <v>11316</v>
      </c>
      <c r="G56" s="289">
        <v>0</v>
      </c>
      <c r="H56" s="289">
        <v>0</v>
      </c>
      <c r="I56" s="289">
        <v>0</v>
      </c>
      <c r="J56" s="288">
        <v>35001</v>
      </c>
    </row>
    <row r="57" spans="1:10" s="68" customFormat="1" ht="12.75">
      <c r="A57" s="90"/>
      <c r="B57" s="85"/>
      <c r="C57" s="89"/>
      <c r="D57" s="86"/>
      <c r="E57" s="87"/>
      <c r="F57" s="76"/>
      <c r="G57" s="76"/>
      <c r="H57" s="76"/>
      <c r="I57" s="76"/>
      <c r="J57" s="288"/>
    </row>
    <row r="58" spans="1:10" s="68" customFormat="1" ht="12.75">
      <c r="A58" s="90"/>
      <c r="B58" s="85"/>
      <c r="C58" s="89"/>
      <c r="D58" s="86"/>
      <c r="E58" s="87"/>
      <c r="F58" s="76"/>
      <c r="G58" s="76"/>
      <c r="H58" s="76"/>
      <c r="I58" s="76"/>
      <c r="J58" s="288"/>
    </row>
    <row r="59" spans="1:10" s="68" customFormat="1" ht="12.75">
      <c r="A59" s="430" t="s">
        <v>89</v>
      </c>
      <c r="B59" s="431" t="s">
        <v>93</v>
      </c>
      <c r="C59" s="432"/>
      <c r="D59" s="433" t="s">
        <v>429</v>
      </c>
      <c r="E59" s="434"/>
      <c r="F59" s="435"/>
      <c r="G59" s="435"/>
      <c r="H59" s="435"/>
      <c r="I59" s="435"/>
      <c r="J59" s="452"/>
    </row>
    <row r="60" spans="1:10" s="68" customFormat="1" ht="12.75">
      <c r="A60" s="90"/>
      <c r="B60" s="85"/>
      <c r="C60" s="89" t="s">
        <v>86</v>
      </c>
      <c r="D60" s="86"/>
      <c r="E60" s="289">
        <f>E64</f>
        <v>64</v>
      </c>
      <c r="F60" s="289">
        <f>F64</f>
        <v>390</v>
      </c>
      <c r="G60" s="289" t="e">
        <f>#REF!+#REF!</f>
        <v>#REF!</v>
      </c>
      <c r="H60" s="289" t="e">
        <f>#REF!+#REF!</f>
        <v>#REF!</v>
      </c>
      <c r="I60" s="289" t="e">
        <f>#REF!+#REF!</f>
        <v>#REF!</v>
      </c>
      <c r="J60" s="288">
        <f>E60+F60</f>
        <v>454</v>
      </c>
    </row>
    <row r="61" spans="1:10" s="68" customFormat="1" ht="12.75">
      <c r="A61" s="90"/>
      <c r="B61" s="85"/>
      <c r="C61" s="89" t="s">
        <v>87</v>
      </c>
      <c r="D61" s="86"/>
      <c r="E61" s="289">
        <f>E65</f>
        <v>0</v>
      </c>
      <c r="F61" s="289">
        <f>F65</f>
        <v>454</v>
      </c>
      <c r="G61" s="289" t="e">
        <f>#REF!+#REF!</f>
        <v>#REF!</v>
      </c>
      <c r="H61" s="289" t="e">
        <f>#REF!+#REF!</f>
        <v>#REF!</v>
      </c>
      <c r="I61" s="289" t="e">
        <f>#REF!+#REF!</f>
        <v>#REF!</v>
      </c>
      <c r="J61" s="288">
        <f>E61+F61</f>
        <v>454</v>
      </c>
    </row>
    <row r="62" spans="1:10" s="68" customFormat="1" ht="12.75">
      <c r="A62" s="429" t="s">
        <v>126</v>
      </c>
      <c r="B62" s="85"/>
      <c r="C62" s="89"/>
      <c r="D62" s="86"/>
      <c r="E62" s="289"/>
      <c r="F62" s="289"/>
      <c r="G62" s="289"/>
      <c r="H62" s="289"/>
      <c r="I62" s="289"/>
      <c r="J62" s="288"/>
    </row>
    <row r="63" spans="1:12" s="68" customFormat="1" ht="26.25" customHeight="1">
      <c r="A63" s="698" t="s">
        <v>191</v>
      </c>
      <c r="B63" s="699"/>
      <c r="C63" s="699"/>
      <c r="D63" s="86"/>
      <c r="E63" s="188"/>
      <c r="F63" s="188"/>
      <c r="G63" s="87"/>
      <c r="H63" s="87"/>
      <c r="I63" s="87"/>
      <c r="J63" s="288"/>
      <c r="L63" s="428"/>
    </row>
    <row r="64" spans="1:12" s="68" customFormat="1" ht="20.25" customHeight="1">
      <c r="A64" s="90"/>
      <c r="B64" s="85"/>
      <c r="C64" s="89" t="s">
        <v>86</v>
      </c>
      <c r="D64" s="86"/>
      <c r="E64" s="188">
        <v>64</v>
      </c>
      <c r="F64" s="188">
        <v>390</v>
      </c>
      <c r="G64" s="188" t="e">
        <v>#REF!</v>
      </c>
      <c r="H64" s="188" t="e">
        <v>#REF!</v>
      </c>
      <c r="I64" s="188" t="e">
        <v>#REF!</v>
      </c>
      <c r="J64" s="288">
        <v>454</v>
      </c>
      <c r="L64" s="428"/>
    </row>
    <row r="65" spans="1:10" s="68" customFormat="1" ht="13.5" customHeight="1">
      <c r="A65" s="90"/>
      <c r="B65" s="85"/>
      <c r="C65" s="89" t="s">
        <v>87</v>
      </c>
      <c r="D65" s="86"/>
      <c r="E65" s="188">
        <v>0</v>
      </c>
      <c r="F65" s="188">
        <v>454</v>
      </c>
      <c r="G65" s="188" t="e">
        <v>#REF!</v>
      </c>
      <c r="H65" s="188" t="e">
        <v>#REF!</v>
      </c>
      <c r="I65" s="188" t="e">
        <v>#REF!</v>
      </c>
      <c r="J65" s="288">
        <v>454</v>
      </c>
    </row>
    <row r="66" spans="1:10" s="68" customFormat="1" ht="12.75">
      <c r="A66" s="414"/>
      <c r="B66" s="415"/>
      <c r="C66" s="416"/>
      <c r="D66" s="449"/>
      <c r="E66" s="382"/>
      <c r="F66" s="382"/>
      <c r="G66" s="382"/>
      <c r="H66" s="382"/>
      <c r="I66" s="382"/>
      <c r="J66" s="417"/>
    </row>
    <row r="67" spans="1:10" s="68" customFormat="1" ht="12.75">
      <c r="A67" s="447" t="s">
        <v>440</v>
      </c>
      <c r="B67" s="448"/>
      <c r="C67" s="448"/>
      <c r="D67" s="448"/>
      <c r="E67" s="448"/>
      <c r="F67" s="448"/>
      <c r="G67" s="448"/>
      <c r="H67" s="448"/>
      <c r="I67" s="448"/>
      <c r="J67" s="453"/>
    </row>
    <row r="68" spans="1:10" s="68" customFormat="1" ht="12.75">
      <c r="A68" s="90"/>
      <c r="B68" s="85"/>
      <c r="C68" s="89" t="s">
        <v>86</v>
      </c>
      <c r="D68" s="86"/>
      <c r="E68" s="289">
        <f>E71+E83+E95+E146</f>
        <v>7014201.15</v>
      </c>
      <c r="F68" s="289">
        <f aca="true" t="shared" si="2" ref="F68:I69">F71+F83+F95+F146</f>
        <v>9509543.270000001</v>
      </c>
      <c r="G68" s="289" t="e">
        <f t="shared" si="2"/>
        <v>#REF!</v>
      </c>
      <c r="H68" s="289" t="e">
        <f t="shared" si="2"/>
        <v>#REF!</v>
      </c>
      <c r="I68" s="289" t="e">
        <f t="shared" si="2"/>
        <v>#REF!</v>
      </c>
      <c r="J68" s="288">
        <f>E68+F68</f>
        <v>16523744.420000002</v>
      </c>
    </row>
    <row r="69" spans="1:10" s="68" customFormat="1" ht="12.75">
      <c r="A69" s="90"/>
      <c r="B69" s="85"/>
      <c r="C69" s="89" t="s">
        <v>87</v>
      </c>
      <c r="D69" s="86"/>
      <c r="E69" s="289">
        <f>E72+E84+E96+E147</f>
        <v>1329191.75</v>
      </c>
      <c r="F69" s="289">
        <f t="shared" si="2"/>
        <v>2212527.5</v>
      </c>
      <c r="G69" s="289" t="e">
        <f t="shared" si="2"/>
        <v>#REF!</v>
      </c>
      <c r="H69" s="289" t="e">
        <f t="shared" si="2"/>
        <v>#REF!</v>
      </c>
      <c r="I69" s="289" t="e">
        <f t="shared" si="2"/>
        <v>#REF!</v>
      </c>
      <c r="J69" s="288">
        <f>E69+F69</f>
        <v>3541719.25</v>
      </c>
    </row>
    <row r="70" spans="1:10" s="68" customFormat="1" ht="12.75">
      <c r="A70" s="442" t="s">
        <v>432</v>
      </c>
      <c r="B70" s="440"/>
      <c r="C70" s="440"/>
      <c r="D70" s="440"/>
      <c r="E70" s="440"/>
      <c r="F70" s="440"/>
      <c r="G70" s="440"/>
      <c r="H70" s="440"/>
      <c r="I70" s="440"/>
      <c r="J70" s="454"/>
    </row>
    <row r="71" spans="1:10" s="68" customFormat="1" ht="12.75">
      <c r="A71" s="445"/>
      <c r="B71" s="81"/>
      <c r="C71" s="456" t="s">
        <v>86</v>
      </c>
      <c r="D71" s="282"/>
      <c r="E71" s="289">
        <f>E75+E79</f>
        <v>2470964.1900000004</v>
      </c>
      <c r="F71" s="289">
        <f>F75+F79</f>
        <v>5271833.42</v>
      </c>
      <c r="G71" s="289" t="e">
        <f aca="true" t="shared" si="3" ref="F71:I72">G75+G79</f>
        <v>#REF!</v>
      </c>
      <c r="H71" s="289" t="e">
        <f t="shared" si="3"/>
        <v>#REF!</v>
      </c>
      <c r="I71" s="289" t="e">
        <f t="shared" si="3"/>
        <v>#REF!</v>
      </c>
      <c r="J71" s="288">
        <f>E71+F71</f>
        <v>7742797.61</v>
      </c>
    </row>
    <row r="72" spans="1:10" s="68" customFormat="1" ht="12.75">
      <c r="A72" s="90"/>
      <c r="B72" s="85"/>
      <c r="C72" s="457" t="s">
        <v>87</v>
      </c>
      <c r="D72" s="282"/>
      <c r="E72" s="289">
        <f>E76+E80</f>
        <v>624768.9</v>
      </c>
      <c r="F72" s="289">
        <f t="shared" si="3"/>
        <v>1446789.18</v>
      </c>
      <c r="G72" s="289" t="e">
        <f t="shared" si="3"/>
        <v>#REF!</v>
      </c>
      <c r="H72" s="289" t="e">
        <f t="shared" si="3"/>
        <v>#REF!</v>
      </c>
      <c r="I72" s="289" t="e">
        <f t="shared" si="3"/>
        <v>#REF!</v>
      </c>
      <c r="J72" s="288">
        <f>E72+F72</f>
        <v>2071558.08</v>
      </c>
    </row>
    <row r="73" spans="1:10" s="68" customFormat="1" ht="12.75">
      <c r="A73" s="90" t="s">
        <v>126</v>
      </c>
      <c r="B73" s="85"/>
      <c r="C73" s="457"/>
      <c r="D73" s="282"/>
      <c r="E73" s="289"/>
      <c r="F73" s="289"/>
      <c r="G73" s="289"/>
      <c r="H73" s="289"/>
      <c r="I73" s="289"/>
      <c r="J73" s="288"/>
    </row>
    <row r="74" spans="1:12" s="68" customFormat="1" ht="26.25" customHeight="1">
      <c r="A74" s="698" t="s">
        <v>191</v>
      </c>
      <c r="B74" s="699"/>
      <c r="C74" s="700"/>
      <c r="D74" s="282"/>
      <c r="E74" s="188"/>
      <c r="F74" s="188"/>
      <c r="G74" s="87"/>
      <c r="H74" s="87"/>
      <c r="I74" s="87"/>
      <c r="J74" s="288"/>
      <c r="L74" s="428"/>
    </row>
    <row r="75" spans="1:12" s="68" customFormat="1" ht="20.25" customHeight="1">
      <c r="A75" s="90"/>
      <c r="B75" s="85"/>
      <c r="C75" s="457" t="s">
        <v>86</v>
      </c>
      <c r="D75" s="282"/>
      <c r="E75" s="188">
        <f>'74.02'!E63+'74.02'!E69+'84.02'!G61+'84.02'!G69</f>
        <v>1229118.09</v>
      </c>
      <c r="F75" s="188">
        <f>'74.02'!F63+'74.02'!F69+'84.02'!H61+'84.02'!H69</f>
        <v>1400275</v>
      </c>
      <c r="G75" s="188" t="e">
        <f>'74.02'!#REF!+'74.02'!#REF!+'84.02'!I61+'84.02'!I69</f>
        <v>#REF!</v>
      </c>
      <c r="H75" s="188" t="e">
        <f>'74.02'!#REF!+'74.02'!#REF!+'84.02'!J61+'84.02'!J69</f>
        <v>#REF!</v>
      </c>
      <c r="I75" s="188" t="e">
        <f>'74.02'!#REF!+'74.02'!#REF!+'84.02'!K61+'84.02'!K69</f>
        <v>#REF!</v>
      </c>
      <c r="J75" s="288">
        <f>E75+F75</f>
        <v>2629393.09</v>
      </c>
      <c r="L75" s="428"/>
    </row>
    <row r="76" spans="1:10" s="68" customFormat="1" ht="13.5" customHeight="1">
      <c r="A76" s="90"/>
      <c r="B76" s="85"/>
      <c r="C76" s="457" t="s">
        <v>87</v>
      </c>
      <c r="D76" s="282"/>
      <c r="E76" s="188">
        <f>'74.02'!E64+'74.02'!E70+'84.02'!G62+'84.02'!G70</f>
        <v>392940.9</v>
      </c>
      <c r="F76" s="188">
        <f>'74.02'!F64+'74.02'!F70+'84.02'!H62+'84.02'!H70</f>
        <v>1127524.18</v>
      </c>
      <c r="G76" s="188" t="e">
        <f>'74.02'!#REF!+'74.02'!#REF!+'84.02'!I62+'84.02'!I70</f>
        <v>#REF!</v>
      </c>
      <c r="H76" s="188" t="e">
        <f>'74.02'!#REF!+'74.02'!#REF!+'84.02'!J62+'84.02'!J70</f>
        <v>#REF!</v>
      </c>
      <c r="I76" s="188" t="e">
        <f>'74.02'!#REF!+'74.02'!#REF!+'84.02'!K62+'84.02'!K70</f>
        <v>#REF!</v>
      </c>
      <c r="J76" s="288">
        <f>E76+F76</f>
        <v>1520465.08</v>
      </c>
    </row>
    <row r="77" spans="1:10" s="68" customFormat="1" ht="12.75">
      <c r="A77" s="90"/>
      <c r="B77" s="85"/>
      <c r="C77" s="457"/>
      <c r="D77" s="282"/>
      <c r="E77" s="289"/>
      <c r="F77" s="289"/>
      <c r="G77" s="289"/>
      <c r="H77" s="289"/>
      <c r="I77" s="289"/>
      <c r="J77" s="288"/>
    </row>
    <row r="78" spans="1:10" ht="12.75">
      <c r="A78" s="298" t="s">
        <v>37</v>
      </c>
      <c r="B78" s="85"/>
      <c r="C78" s="457"/>
      <c r="D78" s="282"/>
      <c r="E78" s="287"/>
      <c r="F78" s="287"/>
      <c r="G78" s="287"/>
      <c r="H78" s="287"/>
      <c r="I78" s="287"/>
      <c r="J78" s="288"/>
    </row>
    <row r="79" spans="1:10" ht="12.75">
      <c r="A79" s="84"/>
      <c r="B79" s="85"/>
      <c r="C79" s="457" t="s">
        <v>86</v>
      </c>
      <c r="D79" s="289"/>
      <c r="E79" s="289">
        <f>'60.02'!E33+'65.02'!E39+'67.02'!E53+'70.02'!E43+'74.02'!E65+'81.02'!G47+'84.02'!G71</f>
        <v>1241846.1</v>
      </c>
      <c r="F79" s="289">
        <f>'60.02'!F33+'65.02'!F39+'67.02'!F53+'70.02'!F43+'74.02'!F65+'81.02'!H47+'84.02'!H63+'84.02'!H71</f>
        <v>3871558.42</v>
      </c>
      <c r="G79" s="289" t="e">
        <f>'60.02'!#REF!+'65.02'!#REF!+'67.02'!#REF!+'70.02'!#REF!+'74.02'!#REF!+'81.02'!#REF!+'84.02'!I63+'84.02'!I71</f>
        <v>#REF!</v>
      </c>
      <c r="H79" s="289" t="e">
        <f>'60.02'!#REF!+'65.02'!#REF!+'67.02'!#REF!+'70.02'!#REF!+'74.02'!#REF!+'81.02'!#REF!+'84.02'!J63+'84.02'!J71</f>
        <v>#REF!</v>
      </c>
      <c r="I79" s="289" t="e">
        <f>'60.02'!#REF!+'65.02'!#REF!+'67.02'!#REF!+'70.02'!#REF!+'74.02'!#REF!+'81.02'!#REF!+'84.02'!K63+'84.02'!K71</f>
        <v>#REF!</v>
      </c>
      <c r="J79" s="288">
        <f>E79+F79</f>
        <v>5113404.52</v>
      </c>
    </row>
    <row r="80" spans="1:10" ht="12.75">
      <c r="A80" s="90"/>
      <c r="B80" s="85"/>
      <c r="C80" s="457" t="s">
        <v>87</v>
      </c>
      <c r="D80" s="289"/>
      <c r="E80" s="289">
        <f>'60.02'!E34+'65.02'!E40+'67.02'!E54+'70.02'!E44+'74.02'!E66+'81.02'!G48+'84.02'!G72</f>
        <v>231828</v>
      </c>
      <c r="F80" s="289">
        <f>'60.02'!F34+'65.02'!F40+'67.02'!F54+'70.02'!F44+'74.02'!F66+'81.02'!H48+'84.02'!H64+'84.02'!H72</f>
        <v>319265</v>
      </c>
      <c r="G80" s="289" t="e">
        <f>'60.02'!#REF!+'65.02'!#REF!+'67.02'!#REF!+'70.02'!#REF!+'74.02'!#REF!+'81.02'!#REF!+'84.02'!I64+'84.02'!I72</f>
        <v>#REF!</v>
      </c>
      <c r="H80" s="289" t="e">
        <f>'60.02'!#REF!+'65.02'!#REF!+'67.02'!#REF!+'70.02'!#REF!+'74.02'!#REF!+'81.02'!#REF!+'84.02'!J64+'84.02'!J72</f>
        <v>#REF!</v>
      </c>
      <c r="I80" s="289" t="e">
        <f>'60.02'!#REF!+'65.02'!#REF!+'67.02'!#REF!+'70.02'!#REF!+'74.02'!#REF!+'81.02'!#REF!+'84.02'!K64+'84.02'!K72</f>
        <v>#REF!</v>
      </c>
      <c r="J80" s="288">
        <f>E80+F80</f>
        <v>551093</v>
      </c>
    </row>
    <row r="81" spans="1:10" s="68" customFormat="1" ht="12.75">
      <c r="A81" s="414"/>
      <c r="B81" s="415"/>
      <c r="C81" s="458"/>
      <c r="D81" s="282"/>
      <c r="E81" s="289"/>
      <c r="F81" s="289"/>
      <c r="G81" s="289"/>
      <c r="H81" s="289"/>
      <c r="I81" s="289"/>
      <c r="J81" s="288"/>
    </row>
    <row r="82" spans="1:10" s="68" customFormat="1" ht="12.75">
      <c r="A82" s="442" t="s">
        <v>433</v>
      </c>
      <c r="B82" s="440"/>
      <c r="C82" s="440"/>
      <c r="D82" s="440"/>
      <c r="E82" s="440"/>
      <c r="F82" s="440"/>
      <c r="G82" s="440"/>
      <c r="H82" s="440"/>
      <c r="I82" s="440"/>
      <c r="J82" s="454"/>
    </row>
    <row r="83" spans="1:10" s="68" customFormat="1" ht="12.75">
      <c r="A83" s="445"/>
      <c r="B83" s="81"/>
      <c r="C83" s="456" t="s">
        <v>86</v>
      </c>
      <c r="D83" s="73"/>
      <c r="E83" s="289">
        <f>E87+E91</f>
        <v>3643597</v>
      </c>
      <c r="F83" s="289">
        <f aca="true" t="shared" si="4" ref="F83:I84">F87+F91</f>
        <v>3681116.45</v>
      </c>
      <c r="G83" s="289" t="e">
        <f t="shared" si="4"/>
        <v>#REF!</v>
      </c>
      <c r="H83" s="289" t="e">
        <f t="shared" si="4"/>
        <v>#REF!</v>
      </c>
      <c r="I83" s="289" t="e">
        <f t="shared" si="4"/>
        <v>#REF!</v>
      </c>
      <c r="J83" s="288">
        <f>E83+F83</f>
        <v>7324713.45</v>
      </c>
    </row>
    <row r="84" spans="1:10" s="68" customFormat="1" ht="12.75">
      <c r="A84" s="90"/>
      <c r="B84" s="85"/>
      <c r="C84" s="457" t="s">
        <v>87</v>
      </c>
      <c r="D84" s="282"/>
      <c r="E84" s="289">
        <f>E88+E92</f>
        <v>15550</v>
      </c>
      <c r="F84" s="289">
        <f t="shared" si="4"/>
        <v>489761.14</v>
      </c>
      <c r="G84" s="289" t="e">
        <f t="shared" si="4"/>
        <v>#REF!</v>
      </c>
      <c r="H84" s="289" t="e">
        <f t="shared" si="4"/>
        <v>#REF!</v>
      </c>
      <c r="I84" s="289" t="e">
        <f t="shared" si="4"/>
        <v>#REF!</v>
      </c>
      <c r="J84" s="288">
        <f>E84+F84</f>
        <v>505311.14</v>
      </c>
    </row>
    <row r="85" spans="1:10" s="68" customFormat="1" ht="12.75">
      <c r="A85" s="90" t="s">
        <v>126</v>
      </c>
      <c r="B85" s="85"/>
      <c r="C85" s="457"/>
      <c r="D85" s="282"/>
      <c r="E85" s="289"/>
      <c r="F85" s="289"/>
      <c r="G85" s="289"/>
      <c r="H85" s="289"/>
      <c r="I85" s="289"/>
      <c r="J85" s="288"/>
    </row>
    <row r="86" spans="1:12" s="68" customFormat="1" ht="26.25" customHeight="1">
      <c r="A86" s="698" t="s">
        <v>191</v>
      </c>
      <c r="B86" s="699"/>
      <c r="C86" s="700"/>
      <c r="D86" s="282"/>
      <c r="E86" s="87"/>
      <c r="F86" s="188"/>
      <c r="G86" s="87"/>
      <c r="H86" s="87"/>
      <c r="I86" s="87"/>
      <c r="J86" s="288"/>
      <c r="L86" s="428"/>
    </row>
    <row r="87" spans="1:12" s="68" customFormat="1" ht="20.25" customHeight="1">
      <c r="A87" s="90"/>
      <c r="B87" s="85"/>
      <c r="C87" s="457" t="s">
        <v>86</v>
      </c>
      <c r="D87" s="282"/>
      <c r="E87" s="188">
        <f>'74.02'!E77+'74.02'!E85+'81.02'!G61</f>
        <v>0</v>
      </c>
      <c r="F87" s="188">
        <f>'74.02'!F77+'74.02'!F85+'81.02'!H61</f>
        <v>1941371.45</v>
      </c>
      <c r="G87" s="188" t="e">
        <f>'74.02'!#REF!+'74.02'!#REF!+'81.02'!#REF!</f>
        <v>#REF!</v>
      </c>
      <c r="H87" s="188" t="e">
        <f>'74.02'!#REF!+'74.02'!#REF!+'81.02'!#REF!</f>
        <v>#REF!</v>
      </c>
      <c r="I87" s="188" t="e">
        <f>'74.02'!#REF!+'74.02'!#REF!+'81.02'!#REF!</f>
        <v>#REF!</v>
      </c>
      <c r="J87" s="288">
        <f>E87+F87</f>
        <v>1941371.45</v>
      </c>
      <c r="L87" s="428"/>
    </row>
    <row r="88" spans="1:10" s="68" customFormat="1" ht="13.5" customHeight="1">
      <c r="A88" s="90"/>
      <c r="B88" s="85"/>
      <c r="C88" s="457" t="s">
        <v>87</v>
      </c>
      <c r="D88" s="282"/>
      <c r="E88" s="188">
        <f>'74.02'!E78+'74.02'!E86+'81.02'!G62</f>
        <v>0</v>
      </c>
      <c r="F88" s="188">
        <f>'74.02'!F78+'74.02'!F86+'81.02'!H62</f>
        <v>444849.14</v>
      </c>
      <c r="G88" s="188" t="e">
        <f>'74.02'!#REF!+'74.02'!#REF!+'81.02'!#REF!</f>
        <v>#REF!</v>
      </c>
      <c r="H88" s="188" t="e">
        <f>'74.02'!#REF!+'74.02'!#REF!+'81.02'!#REF!</f>
        <v>#REF!</v>
      </c>
      <c r="I88" s="188" t="e">
        <f>'74.02'!#REF!+'74.02'!#REF!+'81.02'!#REF!</f>
        <v>#REF!</v>
      </c>
      <c r="J88" s="288">
        <f>E88+F88</f>
        <v>444849.14</v>
      </c>
    </row>
    <row r="89" spans="1:10" s="68" customFormat="1" ht="12.75">
      <c r="A89" s="90"/>
      <c r="B89" s="85"/>
      <c r="C89" s="457"/>
      <c r="D89" s="282"/>
      <c r="E89" s="289"/>
      <c r="F89" s="289"/>
      <c r="G89" s="289"/>
      <c r="H89" s="289"/>
      <c r="I89" s="289"/>
      <c r="J89" s="288"/>
    </row>
    <row r="90" spans="1:10" ht="12.75">
      <c r="A90" s="298" t="s">
        <v>37</v>
      </c>
      <c r="B90" s="85"/>
      <c r="C90" s="457"/>
      <c r="D90" s="282"/>
      <c r="E90" s="287"/>
      <c r="F90" s="287"/>
      <c r="G90" s="287"/>
      <c r="H90" s="287"/>
      <c r="I90" s="287"/>
      <c r="J90" s="288"/>
    </row>
    <row r="91" spans="1:10" ht="12.75">
      <c r="A91" s="84"/>
      <c r="B91" s="85"/>
      <c r="C91" s="457" t="s">
        <v>86</v>
      </c>
      <c r="D91" s="289"/>
      <c r="E91" s="289">
        <f>'65.02'!E47+'66.02'!E51+'70.02'!E59+'74.02'!E79+'81.02'!G63+'84.02'!G79</f>
        <v>3643597</v>
      </c>
      <c r="F91" s="289">
        <f>'65.02'!F47+'66.02'!F51+'70.02'!F59+'74.02'!F79+'81.02'!H63+'84.02'!H79</f>
        <v>1739745</v>
      </c>
      <c r="G91" s="289" t="e">
        <f>'65.02'!#REF!+'66.02'!#REF!+'70.02'!#REF!+'74.02'!#REF!+'81.02'!#REF!+'84.02'!I79</f>
        <v>#REF!</v>
      </c>
      <c r="H91" s="289" t="e">
        <f>'65.02'!#REF!+'66.02'!#REF!+'70.02'!#REF!+'74.02'!#REF!+'81.02'!#REF!+'84.02'!J79</f>
        <v>#REF!</v>
      </c>
      <c r="I91" s="289" t="e">
        <f>'65.02'!#REF!+'66.02'!#REF!+'70.02'!#REF!+'74.02'!#REF!+'81.02'!#REF!+'84.02'!K79</f>
        <v>#REF!</v>
      </c>
      <c r="J91" s="288">
        <f>E91+F91</f>
        <v>5383342</v>
      </c>
    </row>
    <row r="92" spans="1:10" ht="12.75">
      <c r="A92" s="90"/>
      <c r="B92" s="85"/>
      <c r="C92" s="457" t="s">
        <v>87</v>
      </c>
      <c r="D92" s="289"/>
      <c r="E92" s="289">
        <f>'65.02'!E48+'66.02'!E52+'70.02'!E60+'74.02'!E80+'81.02'!G64+'84.02'!G80</f>
        <v>15550</v>
      </c>
      <c r="F92" s="289">
        <f>'65.02'!F48+'66.02'!F52+'70.02'!F60+'74.02'!F80+'81.02'!H64+'84.02'!H80</f>
        <v>44912</v>
      </c>
      <c r="G92" s="289" t="e">
        <f>'65.02'!#REF!+'66.02'!#REF!+'70.02'!#REF!+'74.02'!#REF!+'81.02'!#REF!+'84.02'!I80</f>
        <v>#REF!</v>
      </c>
      <c r="H92" s="289" t="e">
        <f>'65.02'!#REF!+'66.02'!#REF!+'70.02'!#REF!+'74.02'!#REF!+'81.02'!#REF!+'84.02'!J80</f>
        <v>#REF!</v>
      </c>
      <c r="I92" s="289" t="e">
        <f>'65.02'!#REF!+'66.02'!#REF!+'70.02'!#REF!+'74.02'!#REF!+'81.02'!#REF!+'84.02'!K80</f>
        <v>#REF!</v>
      </c>
      <c r="J92" s="288">
        <f>E92+F92</f>
        <v>60462</v>
      </c>
    </row>
    <row r="93" spans="1:10" s="68" customFormat="1" ht="12.75">
      <c r="A93" s="414"/>
      <c r="B93" s="415"/>
      <c r="C93" s="458"/>
      <c r="D93" s="450"/>
      <c r="E93" s="289"/>
      <c r="F93" s="289"/>
      <c r="G93" s="289"/>
      <c r="H93" s="289"/>
      <c r="I93" s="289"/>
      <c r="J93" s="288"/>
    </row>
    <row r="94" spans="1:10" s="68" customFormat="1" ht="12.75">
      <c r="A94" s="442" t="s">
        <v>434</v>
      </c>
      <c r="B94" s="440"/>
      <c r="C94" s="440"/>
      <c r="D94" s="440"/>
      <c r="E94" s="440"/>
      <c r="F94" s="440"/>
      <c r="G94" s="440"/>
      <c r="H94" s="440"/>
      <c r="I94" s="440"/>
      <c r="J94" s="454"/>
    </row>
    <row r="95" spans="1:10" s="68" customFormat="1" ht="12.75">
      <c r="A95" s="90"/>
      <c r="B95" s="85"/>
      <c r="C95" s="89" t="s">
        <v>86</v>
      </c>
      <c r="D95" s="86"/>
      <c r="E95" s="289">
        <f>E99+E108+E117+E125+E133</f>
        <v>899639.9600000001</v>
      </c>
      <c r="F95" s="289">
        <f aca="true" t="shared" si="5" ref="F95:I96">F99+F108+F117+F125+F133</f>
        <v>545786.4</v>
      </c>
      <c r="G95" s="289" t="e">
        <f t="shared" si="5"/>
        <v>#REF!</v>
      </c>
      <c r="H95" s="289" t="e">
        <f t="shared" si="5"/>
        <v>#REF!</v>
      </c>
      <c r="I95" s="289" t="e">
        <f t="shared" si="5"/>
        <v>#REF!</v>
      </c>
      <c r="J95" s="288">
        <f>E95+F95</f>
        <v>1445426.36</v>
      </c>
    </row>
    <row r="96" spans="1:10" s="68" customFormat="1" ht="12.75">
      <c r="A96" s="90"/>
      <c r="B96" s="85"/>
      <c r="C96" s="89" t="s">
        <v>87</v>
      </c>
      <c r="D96" s="86"/>
      <c r="E96" s="289">
        <f>E100+E109+E118+E126+E134</f>
        <v>688872.8500000001</v>
      </c>
      <c r="F96" s="289">
        <f t="shared" si="5"/>
        <v>275976.18</v>
      </c>
      <c r="G96" s="289" t="e">
        <f t="shared" si="5"/>
        <v>#REF!</v>
      </c>
      <c r="H96" s="289" t="e">
        <f t="shared" si="5"/>
        <v>#REF!</v>
      </c>
      <c r="I96" s="289" t="e">
        <f t="shared" si="5"/>
        <v>#REF!</v>
      </c>
      <c r="J96" s="288">
        <f>E96+F96</f>
        <v>964849.03</v>
      </c>
    </row>
    <row r="97" spans="1:10" s="68" customFormat="1" ht="12.75">
      <c r="A97" s="90" t="s">
        <v>126</v>
      </c>
      <c r="B97" s="85"/>
      <c r="C97" s="89"/>
      <c r="D97" s="86"/>
      <c r="E97" s="289"/>
      <c r="F97" s="289"/>
      <c r="G97" s="289"/>
      <c r="H97" s="289"/>
      <c r="I97" s="289"/>
      <c r="J97" s="288"/>
    </row>
    <row r="98" spans="1:10" s="68" customFormat="1" ht="12.75">
      <c r="A98" s="443" t="s">
        <v>435</v>
      </c>
      <c r="B98" s="444"/>
      <c r="C98" s="444"/>
      <c r="D98" s="444"/>
      <c r="E98" s="444"/>
      <c r="F98" s="444"/>
      <c r="G98" s="444"/>
      <c r="H98" s="444"/>
      <c r="I98" s="444"/>
      <c r="J98" s="455"/>
    </row>
    <row r="99" spans="1:10" s="68" customFormat="1" ht="12.75">
      <c r="A99" s="445"/>
      <c r="B99" s="81"/>
      <c r="C99" s="456" t="s">
        <v>86</v>
      </c>
      <c r="D99" s="282"/>
      <c r="E99" s="289">
        <f>E104</f>
        <v>0</v>
      </c>
      <c r="F99" s="289">
        <f aca="true" t="shared" si="6" ref="F99:I100">F104</f>
        <v>138000</v>
      </c>
      <c r="G99" s="289" t="e">
        <f t="shared" si="6"/>
        <v>#REF!</v>
      </c>
      <c r="H99" s="289" t="e">
        <f t="shared" si="6"/>
        <v>#REF!</v>
      </c>
      <c r="I99" s="289" t="e">
        <f t="shared" si="6"/>
        <v>#REF!</v>
      </c>
      <c r="J99" s="288">
        <f>E99+F99</f>
        <v>138000</v>
      </c>
    </row>
    <row r="100" spans="1:10" s="68" customFormat="1" ht="12.75">
      <c r="A100" s="90"/>
      <c r="B100" s="85"/>
      <c r="C100" s="457" t="s">
        <v>87</v>
      </c>
      <c r="D100" s="282"/>
      <c r="E100" s="289">
        <f>E105</f>
        <v>0</v>
      </c>
      <c r="F100" s="289">
        <f t="shared" si="6"/>
        <v>2</v>
      </c>
      <c r="G100" s="289" t="e">
        <f t="shared" si="6"/>
        <v>#REF!</v>
      </c>
      <c r="H100" s="289" t="e">
        <f t="shared" si="6"/>
        <v>#REF!</v>
      </c>
      <c r="I100" s="289" t="e">
        <f t="shared" si="6"/>
        <v>#REF!</v>
      </c>
      <c r="J100" s="288">
        <f>E100+F100</f>
        <v>2</v>
      </c>
    </row>
    <row r="101" spans="1:10" s="68" customFormat="1" ht="12.75">
      <c r="A101" s="429" t="s">
        <v>126</v>
      </c>
      <c r="B101" s="85"/>
      <c r="C101" s="457"/>
      <c r="D101" s="282"/>
      <c r="E101" s="289"/>
      <c r="F101" s="289"/>
      <c r="G101" s="289"/>
      <c r="H101" s="289"/>
      <c r="I101" s="289"/>
      <c r="J101" s="288"/>
    </row>
    <row r="102" spans="1:10" s="68" customFormat="1" ht="12.75">
      <c r="A102" s="90"/>
      <c r="B102" s="85"/>
      <c r="C102" s="457"/>
      <c r="D102" s="282"/>
      <c r="E102" s="289"/>
      <c r="F102" s="289"/>
      <c r="G102" s="289"/>
      <c r="H102" s="289"/>
      <c r="I102" s="289"/>
      <c r="J102" s="288"/>
    </row>
    <row r="103" spans="1:10" ht="12.75">
      <c r="A103" s="298" t="s">
        <v>37</v>
      </c>
      <c r="B103" s="85"/>
      <c r="C103" s="457"/>
      <c r="D103" s="282"/>
      <c r="E103" s="287"/>
      <c r="F103" s="287"/>
      <c r="G103" s="287"/>
      <c r="H103" s="287"/>
      <c r="I103" s="287"/>
      <c r="J103" s="288"/>
    </row>
    <row r="104" spans="1:10" ht="12.75">
      <c r="A104" s="84"/>
      <c r="B104" s="85"/>
      <c r="C104" s="457" t="s">
        <v>86</v>
      </c>
      <c r="D104" s="289"/>
      <c r="E104" s="289">
        <f>'70.02'!E75</f>
        <v>0</v>
      </c>
      <c r="F104" s="289">
        <f>'70.02'!F75</f>
        <v>138000</v>
      </c>
      <c r="G104" s="289" t="e">
        <f>'70.02'!#REF!</f>
        <v>#REF!</v>
      </c>
      <c r="H104" s="289" t="e">
        <f>'70.02'!#REF!</f>
        <v>#REF!</v>
      </c>
      <c r="I104" s="289" t="e">
        <f>'70.02'!#REF!</f>
        <v>#REF!</v>
      </c>
      <c r="J104" s="288">
        <f>E104+F104</f>
        <v>138000</v>
      </c>
    </row>
    <row r="105" spans="1:10" ht="12.75">
      <c r="A105" s="90"/>
      <c r="B105" s="85"/>
      <c r="C105" s="457" t="s">
        <v>87</v>
      </c>
      <c r="D105" s="289"/>
      <c r="E105" s="289">
        <f>'70.02'!E76</f>
        <v>0</v>
      </c>
      <c r="F105" s="289">
        <f>'70.02'!F76</f>
        <v>2</v>
      </c>
      <c r="G105" s="289" t="e">
        <f>'70.02'!#REF!</f>
        <v>#REF!</v>
      </c>
      <c r="H105" s="289" t="e">
        <f>'70.02'!#REF!</f>
        <v>#REF!</v>
      </c>
      <c r="I105" s="289" t="e">
        <f>'70.02'!#REF!</f>
        <v>#REF!</v>
      </c>
      <c r="J105" s="288">
        <f>E105+F105</f>
        <v>2</v>
      </c>
    </row>
    <row r="106" spans="1:10" s="68" customFormat="1" ht="12.75">
      <c r="A106" s="414"/>
      <c r="B106" s="415"/>
      <c r="C106" s="458"/>
      <c r="D106" s="282"/>
      <c r="E106" s="289"/>
      <c r="F106" s="289"/>
      <c r="G106" s="289"/>
      <c r="H106" s="289"/>
      <c r="I106" s="289"/>
      <c r="J106" s="288"/>
    </row>
    <row r="107" spans="1:10" s="68" customFormat="1" ht="12.75">
      <c r="A107" s="443" t="s">
        <v>418</v>
      </c>
      <c r="B107" s="444"/>
      <c r="C107" s="460"/>
      <c r="D107" s="444"/>
      <c r="E107" s="444"/>
      <c r="F107" s="444"/>
      <c r="G107" s="444"/>
      <c r="H107" s="444"/>
      <c r="I107" s="444"/>
      <c r="J107" s="455"/>
    </row>
    <row r="108" spans="1:10" s="68" customFormat="1" ht="12.75">
      <c r="A108" s="445"/>
      <c r="B108" s="81"/>
      <c r="C108" s="456" t="s">
        <v>86</v>
      </c>
      <c r="D108" s="282"/>
      <c r="E108" s="289">
        <f>E113</f>
        <v>782736.55</v>
      </c>
      <c r="F108" s="289">
        <f aca="true" t="shared" si="7" ref="F108:I109">F113</f>
        <v>262439</v>
      </c>
      <c r="G108" s="289" t="e">
        <f t="shared" si="7"/>
        <v>#REF!</v>
      </c>
      <c r="H108" s="289" t="e">
        <f t="shared" si="7"/>
        <v>#REF!</v>
      </c>
      <c r="I108" s="289" t="e">
        <f t="shared" si="7"/>
        <v>#REF!</v>
      </c>
      <c r="J108" s="288">
        <f>E108+F108</f>
        <v>1045175.55</v>
      </c>
    </row>
    <row r="109" spans="1:10" s="68" customFormat="1" ht="12.75">
      <c r="A109" s="90"/>
      <c r="B109" s="85"/>
      <c r="C109" s="457" t="s">
        <v>87</v>
      </c>
      <c r="D109" s="282"/>
      <c r="E109" s="289">
        <f>E114</f>
        <v>578339.4500000001</v>
      </c>
      <c r="F109" s="289">
        <f t="shared" si="7"/>
        <v>208739</v>
      </c>
      <c r="G109" s="289" t="e">
        <f t="shared" si="7"/>
        <v>#REF!</v>
      </c>
      <c r="H109" s="289" t="e">
        <f t="shared" si="7"/>
        <v>#REF!</v>
      </c>
      <c r="I109" s="289" t="e">
        <f t="shared" si="7"/>
        <v>#REF!</v>
      </c>
      <c r="J109" s="288">
        <f>E109+F109</f>
        <v>787078.4500000001</v>
      </c>
    </row>
    <row r="110" spans="1:10" s="68" customFormat="1" ht="12.75">
      <c r="A110" s="429" t="s">
        <v>126</v>
      </c>
      <c r="B110" s="85"/>
      <c r="C110" s="457"/>
      <c r="D110" s="282"/>
      <c r="E110" s="289"/>
      <c r="F110" s="289"/>
      <c r="G110" s="289"/>
      <c r="H110" s="289"/>
      <c r="I110" s="289"/>
      <c r="J110" s="288"/>
    </row>
    <row r="111" spans="1:10" s="68" customFormat="1" ht="12.75">
      <c r="A111" s="90"/>
      <c r="B111" s="85"/>
      <c r="C111" s="457"/>
      <c r="D111" s="282"/>
      <c r="E111" s="289"/>
      <c r="F111" s="289"/>
      <c r="G111" s="289"/>
      <c r="H111" s="289"/>
      <c r="I111" s="289"/>
      <c r="J111" s="288"/>
    </row>
    <row r="112" spans="1:10" ht="12.75">
      <c r="A112" s="298" t="s">
        <v>37</v>
      </c>
      <c r="B112" s="85"/>
      <c r="C112" s="457"/>
      <c r="D112" s="282"/>
      <c r="E112" s="287"/>
      <c r="F112" s="287"/>
      <c r="G112" s="287"/>
      <c r="H112" s="287"/>
      <c r="I112" s="287"/>
      <c r="J112" s="288"/>
    </row>
    <row r="113" spans="1:10" ht="12.75">
      <c r="A113" s="84"/>
      <c r="B113" s="85"/>
      <c r="C113" s="457" t="s">
        <v>86</v>
      </c>
      <c r="D113" s="289"/>
      <c r="E113" s="289">
        <f>'51.02'!E206+'60.02'!E57+'66.02'!E67+'67.02'!E85+'74.02'!E111+'84.02'!G95</f>
        <v>782736.55</v>
      </c>
      <c r="F113" s="289">
        <f>'51.02'!F366+'60.02'!F57+'66.02'!F67+'67.02'!F85+'74.02'!F111+'84.02'!H95</f>
        <v>262439</v>
      </c>
      <c r="G113" s="289" t="e">
        <f>'51.02'!#REF!+'60.02'!#REF!+'66.02'!#REF!+'67.02'!#REF!+'74.02'!#REF!+'84.02'!I95</f>
        <v>#REF!</v>
      </c>
      <c r="H113" s="289" t="e">
        <f>'51.02'!#REF!+'60.02'!#REF!+'66.02'!#REF!+'67.02'!#REF!+'74.02'!#REF!+'84.02'!J95</f>
        <v>#REF!</v>
      </c>
      <c r="I113" s="289" t="e">
        <f>'51.02'!#REF!+'60.02'!#REF!+'66.02'!#REF!+'67.02'!#REF!+'74.02'!#REF!+'84.02'!K95</f>
        <v>#REF!</v>
      </c>
      <c r="J113" s="288">
        <f>E113+F113</f>
        <v>1045175.55</v>
      </c>
    </row>
    <row r="114" spans="1:10" ht="12.75">
      <c r="A114" s="90"/>
      <c r="B114" s="85"/>
      <c r="C114" s="457" t="s">
        <v>87</v>
      </c>
      <c r="D114" s="289"/>
      <c r="E114" s="289">
        <f>'51.02'!E207+'60.02'!E58+'66.02'!E68+'67.02'!E86+'74.02'!E112+'84.02'!G96</f>
        <v>578339.4500000001</v>
      </c>
      <c r="F114" s="289">
        <f>'51.02'!F367+'60.02'!F58+'66.02'!F68+'67.02'!F86+'74.02'!F112+'84.02'!H96</f>
        <v>208739</v>
      </c>
      <c r="G114" s="289" t="e">
        <f>'51.02'!#REF!+'60.02'!#REF!+'66.02'!#REF!+'67.02'!#REF!+'74.02'!#REF!+'84.02'!I96</f>
        <v>#REF!</v>
      </c>
      <c r="H114" s="289" t="e">
        <f>'51.02'!#REF!+'60.02'!#REF!+'66.02'!#REF!+'67.02'!#REF!+'74.02'!#REF!+'84.02'!J96</f>
        <v>#REF!</v>
      </c>
      <c r="I114" s="289" t="e">
        <f>'51.02'!#REF!+'60.02'!#REF!+'66.02'!#REF!+'67.02'!#REF!+'74.02'!#REF!+'84.02'!K96</f>
        <v>#REF!</v>
      </c>
      <c r="J114" s="288">
        <f>E114+F114</f>
        <v>787078.4500000001</v>
      </c>
    </row>
    <row r="115" spans="1:10" s="68" customFormat="1" ht="12.75">
      <c r="A115" s="414"/>
      <c r="B115" s="415"/>
      <c r="C115" s="458"/>
      <c r="D115" s="282"/>
      <c r="E115" s="289"/>
      <c r="F115" s="289"/>
      <c r="G115" s="289"/>
      <c r="H115" s="289"/>
      <c r="I115" s="289"/>
      <c r="J115" s="288"/>
    </row>
    <row r="116" spans="1:10" s="68" customFormat="1" ht="12.75">
      <c r="A116" s="443" t="s">
        <v>436</v>
      </c>
      <c r="B116" s="444"/>
      <c r="C116" s="460"/>
      <c r="D116" s="444"/>
      <c r="E116" s="444"/>
      <c r="F116" s="444"/>
      <c r="G116" s="444"/>
      <c r="H116" s="444"/>
      <c r="I116" s="444"/>
      <c r="J116" s="455"/>
    </row>
    <row r="117" spans="1:10" s="68" customFormat="1" ht="12.75">
      <c r="A117" s="445"/>
      <c r="B117" s="81"/>
      <c r="C117" s="456" t="s">
        <v>86</v>
      </c>
      <c r="D117" s="282"/>
      <c r="E117" s="289">
        <f>E121</f>
        <v>31061</v>
      </c>
      <c r="F117" s="289">
        <f aca="true" t="shared" si="8" ref="F117:I118">F121</f>
        <v>14030</v>
      </c>
      <c r="G117" s="289" t="e">
        <f t="shared" si="8"/>
        <v>#REF!</v>
      </c>
      <c r="H117" s="289" t="e">
        <f t="shared" si="8"/>
        <v>#REF!</v>
      </c>
      <c r="I117" s="289" t="e">
        <f t="shared" si="8"/>
        <v>#REF!</v>
      </c>
      <c r="J117" s="288">
        <f>E117+F117</f>
        <v>45091</v>
      </c>
    </row>
    <row r="118" spans="1:10" s="68" customFormat="1" ht="12.75">
      <c r="A118" s="90"/>
      <c r="B118" s="85"/>
      <c r="C118" s="457" t="s">
        <v>87</v>
      </c>
      <c r="D118" s="282"/>
      <c r="E118" s="289">
        <f>E122</f>
        <v>47562</v>
      </c>
      <c r="F118" s="289">
        <f t="shared" si="8"/>
        <v>29126</v>
      </c>
      <c r="G118" s="289" t="e">
        <f t="shared" si="8"/>
        <v>#REF!</v>
      </c>
      <c r="H118" s="289" t="e">
        <f t="shared" si="8"/>
        <v>#REF!</v>
      </c>
      <c r="I118" s="289" t="e">
        <f t="shared" si="8"/>
        <v>#REF!</v>
      </c>
      <c r="J118" s="288">
        <f>E118+F118</f>
        <v>76688</v>
      </c>
    </row>
    <row r="119" spans="1:10" s="68" customFormat="1" ht="12.75">
      <c r="A119" s="429" t="s">
        <v>126</v>
      </c>
      <c r="B119" s="85"/>
      <c r="C119" s="457"/>
      <c r="D119" s="282"/>
      <c r="E119" s="289"/>
      <c r="F119" s="289"/>
      <c r="G119" s="289"/>
      <c r="H119" s="289"/>
      <c r="I119" s="289"/>
      <c r="J119" s="288"/>
    </row>
    <row r="120" spans="1:10" ht="12.75">
      <c r="A120" s="298" t="s">
        <v>37</v>
      </c>
      <c r="B120" s="85"/>
      <c r="C120" s="457"/>
      <c r="D120" s="282"/>
      <c r="E120" s="287"/>
      <c r="F120" s="287"/>
      <c r="G120" s="287"/>
      <c r="H120" s="287"/>
      <c r="I120" s="287"/>
      <c r="J120" s="288"/>
    </row>
    <row r="121" spans="1:10" ht="12.75">
      <c r="A121" s="84"/>
      <c r="B121" s="85"/>
      <c r="C121" s="457" t="s">
        <v>86</v>
      </c>
      <c r="D121" s="289"/>
      <c r="E121" s="289">
        <f>'51.02'!E258+'65.02'!E71+'66.02'!E75+'67.02'!E101+'70.02'!E83+'74.02'!E119+'84.02'!G103</f>
        <v>31061</v>
      </c>
      <c r="F121" s="289">
        <f>'51.02'!F258+'65.02'!F71+'66.02'!F75+'67.02'!F101+'70.02'!F83+'74.02'!F119+'84.02'!H103</f>
        <v>14030</v>
      </c>
      <c r="G121" s="289" t="e">
        <f>'51.02'!#REF!+'65.02'!#REF!+'66.02'!#REF!+'67.02'!#REF!+'70.02'!#REF!+'74.02'!#REF!+'84.02'!I103</f>
        <v>#REF!</v>
      </c>
      <c r="H121" s="289" t="e">
        <f>'51.02'!#REF!+'65.02'!#REF!+'66.02'!#REF!+'67.02'!#REF!+'70.02'!#REF!+'74.02'!#REF!+'84.02'!J103</f>
        <v>#REF!</v>
      </c>
      <c r="I121" s="289" t="e">
        <f>'51.02'!#REF!+'65.02'!#REF!+'66.02'!#REF!+'67.02'!#REF!+'70.02'!#REF!+'74.02'!#REF!+'84.02'!K103</f>
        <v>#REF!</v>
      </c>
      <c r="J121" s="288">
        <f>E121+F121</f>
        <v>45091</v>
      </c>
    </row>
    <row r="122" spans="1:10" ht="12.75">
      <c r="A122" s="90"/>
      <c r="B122" s="85"/>
      <c r="C122" s="457" t="s">
        <v>87</v>
      </c>
      <c r="D122" s="289"/>
      <c r="E122" s="289">
        <f>'51.02'!E259+'65.02'!E72+'66.02'!E76+'67.02'!E102+'70.02'!E84+'74.02'!E120+'84.02'!G104</f>
        <v>47562</v>
      </c>
      <c r="F122" s="289">
        <f>'51.02'!F259+'65.02'!F72+'66.02'!F76+'67.02'!F102+'70.02'!F84+'74.02'!F120+'84.02'!H104</f>
        <v>29126</v>
      </c>
      <c r="G122" s="289" t="e">
        <f>'51.02'!#REF!+'65.02'!#REF!+'66.02'!#REF!+'67.02'!#REF!+'70.02'!#REF!+'74.02'!#REF!+'84.02'!I104</f>
        <v>#REF!</v>
      </c>
      <c r="H122" s="289" t="e">
        <f>'51.02'!#REF!+'65.02'!#REF!+'66.02'!#REF!+'67.02'!#REF!+'70.02'!#REF!+'74.02'!#REF!+'84.02'!J104</f>
        <v>#REF!</v>
      </c>
      <c r="I122" s="289" t="e">
        <f>'51.02'!#REF!+'65.02'!#REF!+'66.02'!#REF!+'67.02'!#REF!+'70.02'!#REF!+'74.02'!#REF!+'84.02'!K104</f>
        <v>#REF!</v>
      </c>
      <c r="J122" s="288">
        <f>E122+F122</f>
        <v>76688</v>
      </c>
    </row>
    <row r="123" spans="1:10" ht="12.75">
      <c r="A123" s="414"/>
      <c r="B123" s="415"/>
      <c r="C123" s="458"/>
      <c r="D123" s="289"/>
      <c r="E123" s="289"/>
      <c r="F123" s="289"/>
      <c r="G123" s="289"/>
      <c r="H123" s="289"/>
      <c r="I123" s="289"/>
      <c r="J123" s="288"/>
    </row>
    <row r="124" spans="1:10" s="68" customFormat="1" ht="12.75">
      <c r="A124" s="443" t="s">
        <v>437</v>
      </c>
      <c r="B124" s="444"/>
      <c r="C124" s="460"/>
      <c r="D124" s="444"/>
      <c r="E124" s="444"/>
      <c r="F124" s="444"/>
      <c r="G124" s="444"/>
      <c r="H124" s="444"/>
      <c r="I124" s="444"/>
      <c r="J124" s="455"/>
    </row>
    <row r="125" spans="1:10" s="68" customFormat="1" ht="12.75">
      <c r="A125" s="445"/>
      <c r="B125" s="81"/>
      <c r="C125" s="456" t="s">
        <v>86</v>
      </c>
      <c r="D125" s="73"/>
      <c r="E125" s="381">
        <f>E129</f>
        <v>55555</v>
      </c>
      <c r="F125" s="381">
        <f aca="true" t="shared" si="9" ref="F125:I126">F129</f>
        <v>115029</v>
      </c>
      <c r="G125" s="381" t="e">
        <f t="shared" si="9"/>
        <v>#REF!</v>
      </c>
      <c r="H125" s="381" t="e">
        <f t="shared" si="9"/>
        <v>#REF!</v>
      </c>
      <c r="I125" s="381" t="e">
        <f t="shared" si="9"/>
        <v>#REF!</v>
      </c>
      <c r="J125" s="288">
        <f>E125+F125</f>
        <v>170584</v>
      </c>
    </row>
    <row r="126" spans="1:10" s="68" customFormat="1" ht="12.75">
      <c r="A126" s="90"/>
      <c r="B126" s="85"/>
      <c r="C126" s="457" t="s">
        <v>87</v>
      </c>
      <c r="D126" s="282"/>
      <c r="E126" s="289">
        <f>E130</f>
        <v>18174</v>
      </c>
      <c r="F126" s="289">
        <f t="shared" si="9"/>
        <v>27107</v>
      </c>
      <c r="G126" s="289" t="e">
        <f t="shared" si="9"/>
        <v>#REF!</v>
      </c>
      <c r="H126" s="289" t="e">
        <f t="shared" si="9"/>
        <v>#REF!</v>
      </c>
      <c r="I126" s="289" t="e">
        <f t="shared" si="9"/>
        <v>#REF!</v>
      </c>
      <c r="J126" s="288">
        <f>E126+F126</f>
        <v>45281</v>
      </c>
    </row>
    <row r="127" spans="1:10" s="68" customFormat="1" ht="12.75">
      <c r="A127" s="429" t="s">
        <v>126</v>
      </c>
      <c r="B127" s="85"/>
      <c r="C127" s="457"/>
      <c r="D127" s="282"/>
      <c r="E127" s="289"/>
      <c r="F127" s="289"/>
      <c r="G127" s="289"/>
      <c r="H127" s="289"/>
      <c r="I127" s="289"/>
      <c r="J127" s="288"/>
    </row>
    <row r="128" spans="1:10" ht="12.75">
      <c r="A128" s="298" t="s">
        <v>37</v>
      </c>
      <c r="B128" s="85"/>
      <c r="C128" s="457"/>
      <c r="D128" s="282"/>
      <c r="E128" s="287"/>
      <c r="F128" s="287"/>
      <c r="G128" s="287"/>
      <c r="H128" s="287"/>
      <c r="I128" s="287"/>
      <c r="J128" s="288"/>
    </row>
    <row r="129" spans="1:10" ht="12.75">
      <c r="A129" s="84"/>
      <c r="B129" s="85"/>
      <c r="C129" s="457" t="s">
        <v>86</v>
      </c>
      <c r="D129" s="289"/>
      <c r="E129" s="289">
        <f>'51.02'!E266+'66.02'!E91+'67.02'!E109</f>
        <v>55555</v>
      </c>
      <c r="F129" s="289">
        <f>'51.02'!F266+'66.02'!F91+'67.02'!F109</f>
        <v>115029</v>
      </c>
      <c r="G129" s="289" t="e">
        <f>'51.02'!#REF!+'66.02'!#REF!+'67.02'!#REF!</f>
        <v>#REF!</v>
      </c>
      <c r="H129" s="289" t="e">
        <f>'51.02'!#REF!+'66.02'!#REF!+'67.02'!#REF!</f>
        <v>#REF!</v>
      </c>
      <c r="I129" s="289" t="e">
        <f>'51.02'!#REF!+'66.02'!#REF!+'67.02'!#REF!</f>
        <v>#REF!</v>
      </c>
      <c r="J129" s="288">
        <f>E129+F129</f>
        <v>170584</v>
      </c>
    </row>
    <row r="130" spans="1:10" ht="12.75">
      <c r="A130" s="90"/>
      <c r="B130" s="85"/>
      <c r="C130" s="457" t="s">
        <v>87</v>
      </c>
      <c r="D130" s="289"/>
      <c r="E130" s="289">
        <f>'51.02'!E267+'66.02'!E92+'67.02'!E110</f>
        <v>18174</v>
      </c>
      <c r="F130" s="289">
        <f>'51.02'!F267+'66.02'!F92+'67.02'!F110</f>
        <v>27107</v>
      </c>
      <c r="G130" s="289" t="e">
        <f>'51.02'!#REF!+'66.02'!#REF!+'67.02'!#REF!</f>
        <v>#REF!</v>
      </c>
      <c r="H130" s="289" t="e">
        <f>'51.02'!#REF!+'66.02'!#REF!+'67.02'!#REF!</f>
        <v>#REF!</v>
      </c>
      <c r="I130" s="289" t="e">
        <f>'51.02'!#REF!+'66.02'!#REF!+'67.02'!#REF!</f>
        <v>#REF!</v>
      </c>
      <c r="J130" s="288">
        <f>E130+F130</f>
        <v>45281</v>
      </c>
    </row>
    <row r="131" spans="1:10" ht="13.5" customHeight="1">
      <c r="A131" s="414"/>
      <c r="B131" s="415"/>
      <c r="C131" s="458"/>
      <c r="D131" s="382"/>
      <c r="E131" s="382"/>
      <c r="F131" s="382"/>
      <c r="G131" s="382"/>
      <c r="H131" s="382"/>
      <c r="I131" s="382"/>
      <c r="J131" s="417"/>
    </row>
    <row r="132" spans="1:10" s="68" customFormat="1" ht="12.75">
      <c r="A132" s="443" t="s">
        <v>438</v>
      </c>
      <c r="B132" s="444"/>
      <c r="C132" s="460"/>
      <c r="D132" s="469"/>
      <c r="E132" s="444"/>
      <c r="F132" s="444"/>
      <c r="G132" s="444"/>
      <c r="H132" s="444"/>
      <c r="I132" s="444"/>
      <c r="J132" s="455"/>
    </row>
    <row r="133" spans="1:10" s="68" customFormat="1" ht="12.75">
      <c r="A133" s="90"/>
      <c r="B133" s="85"/>
      <c r="C133" s="457" t="s">
        <v>86</v>
      </c>
      <c r="D133" s="86"/>
      <c r="E133" s="153">
        <f>E138+E142</f>
        <v>30287.41</v>
      </c>
      <c r="F133" s="153">
        <f aca="true" t="shared" si="10" ref="F133:I134">F138+F142</f>
        <v>16288.4</v>
      </c>
      <c r="G133" s="153" t="e">
        <f t="shared" si="10"/>
        <v>#REF!</v>
      </c>
      <c r="H133" s="153" t="e">
        <f t="shared" si="10"/>
        <v>#REF!</v>
      </c>
      <c r="I133" s="153" t="e">
        <f t="shared" si="10"/>
        <v>#REF!</v>
      </c>
      <c r="J133" s="288">
        <f>E133+F133</f>
        <v>46575.81</v>
      </c>
    </row>
    <row r="134" spans="1:10" s="68" customFormat="1" ht="12.75">
      <c r="A134" s="90"/>
      <c r="B134" s="85"/>
      <c r="C134" s="457" t="s">
        <v>87</v>
      </c>
      <c r="D134" s="86"/>
      <c r="E134" s="153">
        <f>E139+E143</f>
        <v>44797.4</v>
      </c>
      <c r="F134" s="153">
        <f t="shared" si="10"/>
        <v>11002.179999999998</v>
      </c>
      <c r="G134" s="153" t="e">
        <f t="shared" si="10"/>
        <v>#REF!</v>
      </c>
      <c r="H134" s="153" t="e">
        <f t="shared" si="10"/>
        <v>#REF!</v>
      </c>
      <c r="I134" s="153" t="e">
        <f t="shared" si="10"/>
        <v>#REF!</v>
      </c>
      <c r="J134" s="288">
        <f>E134+F134</f>
        <v>55799.58</v>
      </c>
    </row>
    <row r="135" spans="1:10" s="68" customFormat="1" ht="12.75">
      <c r="A135" s="429" t="s">
        <v>126</v>
      </c>
      <c r="B135" s="85"/>
      <c r="C135" s="457"/>
      <c r="D135" s="86"/>
      <c r="E135" s="153"/>
      <c r="F135" s="153"/>
      <c r="G135" s="289"/>
      <c r="H135" s="289"/>
      <c r="I135" s="289"/>
      <c r="J135" s="288"/>
    </row>
    <row r="136" spans="1:10" s="68" customFormat="1" ht="12.75">
      <c r="A136" s="90"/>
      <c r="B136" s="85"/>
      <c r="C136" s="457"/>
      <c r="D136" s="86"/>
      <c r="E136" s="153"/>
      <c r="F136" s="153"/>
      <c r="G136" s="289"/>
      <c r="H136" s="289"/>
      <c r="I136" s="289"/>
      <c r="J136" s="288"/>
    </row>
    <row r="137" spans="1:14" s="68" customFormat="1" ht="26.25" customHeight="1">
      <c r="A137" s="698" t="s">
        <v>191</v>
      </c>
      <c r="B137" s="699"/>
      <c r="C137" s="700"/>
      <c r="D137" s="86"/>
      <c r="E137" s="88"/>
      <c r="F137" s="88"/>
      <c r="G137" s="87"/>
      <c r="H137" s="87"/>
      <c r="I137" s="87"/>
      <c r="J137" s="288"/>
      <c r="L137" s="428"/>
      <c r="N137" s="428"/>
    </row>
    <row r="138" spans="1:14" s="68" customFormat="1" ht="20.25" customHeight="1">
      <c r="A138" s="90"/>
      <c r="B138" s="85"/>
      <c r="C138" s="457" t="s">
        <v>86</v>
      </c>
      <c r="D138" s="86"/>
      <c r="E138" s="130">
        <f>'51.02'!E275+'51.02'!E286+'65.02'!E80+'65.02'!E85+'74.02'!E127</f>
        <v>5100.41</v>
      </c>
      <c r="F138" s="130">
        <f>'51.02'!F275+'51.02'!F286+'65.02'!F80+'65.02'!F85+'74.02'!F127</f>
        <v>6345.4</v>
      </c>
      <c r="G138" s="188" t="e">
        <f>'51.02'!#REF!+'51.02'!#REF!+'65.02'!#REF!+'65.02'!#REF!+'74.02'!#REF!</f>
        <v>#REF!</v>
      </c>
      <c r="H138" s="130" t="e">
        <f>'51.02'!#REF!+'51.02'!#REF!+'65.02'!#REF!+'65.02'!#REF!+'74.02'!#REF!</f>
        <v>#REF!</v>
      </c>
      <c r="I138" s="130" t="e">
        <f>'51.02'!#REF!+'51.02'!#REF!+'65.02'!#REF!+'65.02'!#REF!+'74.02'!#REF!</f>
        <v>#REF!</v>
      </c>
      <c r="J138" s="288">
        <f>E138+F138</f>
        <v>11445.81</v>
      </c>
      <c r="L138" s="428"/>
      <c r="N138" s="428"/>
    </row>
    <row r="139" spans="1:10" s="68" customFormat="1" ht="13.5" customHeight="1">
      <c r="A139" s="90"/>
      <c r="B139" s="85"/>
      <c r="C139" s="457" t="s">
        <v>87</v>
      </c>
      <c r="D139" s="86"/>
      <c r="E139" s="130">
        <f>'51.02'!E276+'51.02'!E287+'65.02'!E81+'65.02'!E86+'74.02'!E128</f>
        <v>3997.4</v>
      </c>
      <c r="F139" s="130">
        <f>'51.02'!F276+'51.02'!F287+'65.02'!F81+'65.02'!F86+'74.02'!F128</f>
        <v>1307.7199999999998</v>
      </c>
      <c r="G139" s="188" t="e">
        <f>'51.02'!#REF!+'51.02'!#REF!+'65.02'!#REF!+'65.02'!#REF!+'74.02'!#REF!</f>
        <v>#REF!</v>
      </c>
      <c r="H139" s="130" t="e">
        <f>'51.02'!#REF!+'51.02'!#REF!+'65.02'!#REF!+'65.02'!#REF!+'74.02'!#REF!</f>
        <v>#REF!</v>
      </c>
      <c r="I139" s="130" t="e">
        <f>'51.02'!#REF!+'51.02'!#REF!+'65.02'!#REF!+'65.02'!#REF!+'74.02'!#REF!</f>
        <v>#REF!</v>
      </c>
      <c r="J139" s="288">
        <f>E139+F139</f>
        <v>5305.12</v>
      </c>
    </row>
    <row r="140" spans="1:10" s="68" customFormat="1" ht="12.75">
      <c r="A140" s="90"/>
      <c r="B140" s="85"/>
      <c r="C140" s="457"/>
      <c r="D140" s="86"/>
      <c r="E140" s="153"/>
      <c r="F140" s="153"/>
      <c r="G140" s="289"/>
      <c r="H140" s="289"/>
      <c r="I140" s="289"/>
      <c r="J140" s="288"/>
    </row>
    <row r="141" spans="1:10" ht="12.75">
      <c r="A141" s="298" t="s">
        <v>37</v>
      </c>
      <c r="B141" s="85"/>
      <c r="C141" s="457"/>
      <c r="D141" s="86"/>
      <c r="E141" s="418"/>
      <c r="F141" s="418"/>
      <c r="G141" s="287"/>
      <c r="H141" s="287"/>
      <c r="I141" s="287"/>
      <c r="J141" s="288"/>
    </row>
    <row r="142" spans="1:10" ht="12.75">
      <c r="A142" s="84"/>
      <c r="B142" s="85"/>
      <c r="C142" s="457" t="s">
        <v>86</v>
      </c>
      <c r="D142" s="153"/>
      <c r="E142" s="153">
        <f>'51.02'!E277+'67.02'!E117+'70.02'!E91+'74.02'!E129+'81.02'!G87+'84.02'!G103</f>
        <v>25187</v>
      </c>
      <c r="F142" s="153">
        <f>'51.02'!F277+'67.02'!F117+'70.02'!F91+'74.02'!F129+'81.02'!H87</f>
        <v>9943</v>
      </c>
      <c r="G142" s="289" t="e">
        <f>'51.02'!#REF!+'67.02'!#REF!+'70.02'!#REF!+'74.02'!#REF!+'81.02'!#REF!</f>
        <v>#REF!</v>
      </c>
      <c r="H142" s="153" t="e">
        <f>'51.02'!#REF!+'67.02'!#REF!+'70.02'!#REF!+'74.02'!#REF!+'81.02'!#REF!</f>
        <v>#REF!</v>
      </c>
      <c r="I142" s="153" t="e">
        <f>'51.02'!#REF!+'67.02'!#REF!+'70.02'!#REF!+'74.02'!#REF!+'81.02'!#REF!</f>
        <v>#REF!</v>
      </c>
      <c r="J142" s="288">
        <f>E142+F142</f>
        <v>35130</v>
      </c>
    </row>
    <row r="143" spans="1:10" ht="12.75">
      <c r="A143" s="90"/>
      <c r="B143" s="85"/>
      <c r="C143" s="457" t="s">
        <v>87</v>
      </c>
      <c r="D143" s="153"/>
      <c r="E143" s="153">
        <f>'51.02'!E278+'67.02'!E118+'70.02'!E92+'74.02'!E130+'81.02'!G88+'84.02'!G104</f>
        <v>40800</v>
      </c>
      <c r="F143" s="153">
        <f>'51.02'!F278+'67.02'!F118+'70.02'!F92+'74.02'!F130+'81.02'!H88</f>
        <v>9694.46</v>
      </c>
      <c r="G143" s="289" t="e">
        <f>'51.02'!#REF!+'67.02'!#REF!+'70.02'!#REF!+'74.02'!#REF!+'81.02'!#REF!</f>
        <v>#REF!</v>
      </c>
      <c r="H143" s="153" t="e">
        <f>'51.02'!#REF!+'67.02'!#REF!+'70.02'!#REF!+'74.02'!#REF!+'81.02'!#REF!</f>
        <v>#REF!</v>
      </c>
      <c r="I143" s="153" t="e">
        <f>'51.02'!#REF!+'67.02'!#REF!+'70.02'!#REF!+'74.02'!#REF!+'81.02'!#REF!</f>
        <v>#REF!</v>
      </c>
      <c r="J143" s="288">
        <f>E143+F143</f>
        <v>50494.46</v>
      </c>
    </row>
    <row r="144" spans="1:10" ht="12.75">
      <c r="A144" s="414"/>
      <c r="B144" s="415"/>
      <c r="C144" s="458"/>
      <c r="D144" s="153"/>
      <c r="E144" s="186"/>
      <c r="F144" s="186"/>
      <c r="G144" s="289"/>
      <c r="H144" s="289"/>
      <c r="I144" s="289"/>
      <c r="J144" s="288"/>
    </row>
    <row r="145" spans="1:10" s="68" customFormat="1" ht="12.75">
      <c r="A145" s="442" t="s">
        <v>439</v>
      </c>
      <c r="B145" s="440"/>
      <c r="C145" s="441"/>
      <c r="D145" s="459"/>
      <c r="E145" s="440"/>
      <c r="F145" s="440"/>
      <c r="G145" s="440"/>
      <c r="H145" s="440"/>
      <c r="I145" s="440"/>
      <c r="J145" s="454"/>
    </row>
    <row r="146" spans="1:10" s="68" customFormat="1" ht="12.75">
      <c r="A146" s="445"/>
      <c r="B146" s="81"/>
      <c r="C146" s="456" t="s">
        <v>86</v>
      </c>
      <c r="D146" s="446"/>
      <c r="E146" s="381">
        <f>E151</f>
        <v>0</v>
      </c>
      <c r="F146" s="381">
        <f aca="true" t="shared" si="11" ref="F146:I147">F151</f>
        <v>10807</v>
      </c>
      <c r="G146" s="381" t="e">
        <f t="shared" si="11"/>
        <v>#REF!</v>
      </c>
      <c r="H146" s="381" t="e">
        <f t="shared" si="11"/>
        <v>#REF!</v>
      </c>
      <c r="I146" s="381" t="e">
        <f t="shared" si="11"/>
        <v>#REF!</v>
      </c>
      <c r="J146" s="288">
        <f>E146+F146</f>
        <v>10807</v>
      </c>
    </row>
    <row r="147" spans="1:10" s="68" customFormat="1" ht="12.75">
      <c r="A147" s="90"/>
      <c r="B147" s="85"/>
      <c r="C147" s="457" t="s">
        <v>87</v>
      </c>
      <c r="D147" s="86"/>
      <c r="E147" s="289">
        <f>E152</f>
        <v>0</v>
      </c>
      <c r="F147" s="289">
        <f t="shared" si="11"/>
        <v>1</v>
      </c>
      <c r="G147" s="289" t="e">
        <f t="shared" si="11"/>
        <v>#REF!</v>
      </c>
      <c r="H147" s="289" t="e">
        <f t="shared" si="11"/>
        <v>#REF!</v>
      </c>
      <c r="I147" s="289" t="e">
        <f t="shared" si="11"/>
        <v>#REF!</v>
      </c>
      <c r="J147" s="288">
        <f>E147+F147</f>
        <v>1</v>
      </c>
    </row>
    <row r="148" spans="1:10" s="68" customFormat="1" ht="12.75">
      <c r="A148" s="90" t="s">
        <v>126</v>
      </c>
      <c r="B148" s="85"/>
      <c r="C148" s="457"/>
      <c r="D148" s="86"/>
      <c r="E148" s="289"/>
      <c r="F148" s="289"/>
      <c r="G148" s="289"/>
      <c r="H148" s="289"/>
      <c r="I148" s="289"/>
      <c r="J148" s="288"/>
    </row>
    <row r="149" spans="1:10" s="68" customFormat="1" ht="12.75">
      <c r="A149" s="90"/>
      <c r="B149" s="85"/>
      <c r="C149" s="457"/>
      <c r="D149" s="86"/>
      <c r="E149" s="289"/>
      <c r="F149" s="289"/>
      <c r="G149" s="289"/>
      <c r="H149" s="289"/>
      <c r="I149" s="289"/>
      <c r="J149" s="288"/>
    </row>
    <row r="150" spans="1:10" ht="12.75">
      <c r="A150" s="298" t="s">
        <v>37</v>
      </c>
      <c r="B150" s="85"/>
      <c r="C150" s="457"/>
      <c r="D150" s="86"/>
      <c r="E150" s="287"/>
      <c r="F150" s="287"/>
      <c r="G150" s="287"/>
      <c r="H150" s="287"/>
      <c r="I150" s="287"/>
      <c r="J150" s="288"/>
    </row>
    <row r="151" spans="1:10" ht="12.75">
      <c r="A151" s="84"/>
      <c r="B151" s="85"/>
      <c r="C151" s="457" t="s">
        <v>86</v>
      </c>
      <c r="D151" s="153"/>
      <c r="E151" s="289">
        <f>'70.02'!E99</f>
        <v>0</v>
      </c>
      <c r="F151" s="289">
        <f>'70.02'!F35</f>
        <v>10807</v>
      </c>
      <c r="G151" s="289" t="e">
        <f>'70.02'!#REF!</f>
        <v>#REF!</v>
      </c>
      <c r="H151" s="289" t="e">
        <f>'70.02'!#REF!</f>
        <v>#REF!</v>
      </c>
      <c r="I151" s="289" t="e">
        <f>'70.02'!#REF!</f>
        <v>#REF!</v>
      </c>
      <c r="J151" s="288">
        <f>E151+F151</f>
        <v>10807</v>
      </c>
    </row>
    <row r="152" spans="1:10" ht="12.75">
      <c r="A152" s="90"/>
      <c r="B152" s="85"/>
      <c r="C152" s="457" t="s">
        <v>87</v>
      </c>
      <c r="D152" s="153"/>
      <c r="E152" s="289">
        <f>'70.02'!E100</f>
        <v>0</v>
      </c>
      <c r="F152" s="289">
        <f>'70.02'!F36</f>
        <v>1</v>
      </c>
      <c r="G152" s="289" t="e">
        <f>'70.02'!#REF!</f>
        <v>#REF!</v>
      </c>
      <c r="H152" s="289" t="e">
        <f>'70.02'!#REF!</f>
        <v>#REF!</v>
      </c>
      <c r="I152" s="289" t="e">
        <f>'70.02'!#REF!</f>
        <v>#REF!</v>
      </c>
      <c r="J152" s="288">
        <f>E152+F152</f>
        <v>1</v>
      </c>
    </row>
    <row r="153" spans="1:10" s="68" customFormat="1" ht="14.25" customHeight="1">
      <c r="A153" s="414"/>
      <c r="B153" s="415"/>
      <c r="C153" s="458"/>
      <c r="D153" s="449"/>
      <c r="E153" s="382"/>
      <c r="F153" s="382"/>
      <c r="G153" s="382"/>
      <c r="H153" s="382"/>
      <c r="I153" s="382"/>
      <c r="J153" s="417"/>
    </row>
    <row r="154" spans="1:10" ht="12.75">
      <c r="A154" s="281"/>
      <c r="B154" s="85"/>
      <c r="C154" s="89"/>
      <c r="D154" s="192"/>
      <c r="E154" s="192"/>
      <c r="F154" s="192"/>
      <c r="G154" s="192"/>
      <c r="H154" s="192"/>
      <c r="I154" s="192"/>
      <c r="J154" s="413"/>
    </row>
  </sheetData>
  <sheetProtection/>
  <mergeCells count="13">
    <mergeCell ref="A137:C137"/>
    <mergeCell ref="A26:C26"/>
    <mergeCell ref="A40:C40"/>
    <mergeCell ref="A50:C50"/>
    <mergeCell ref="A63:C63"/>
    <mergeCell ref="A74:C74"/>
    <mergeCell ref="A86:C86"/>
    <mergeCell ref="A6:J6"/>
    <mergeCell ref="A7:J7"/>
    <mergeCell ref="A8:J8"/>
    <mergeCell ref="A11:C11"/>
    <mergeCell ref="E11:E13"/>
    <mergeCell ref="A14:C14"/>
  </mergeCells>
  <printOptions/>
  <pageMargins left="0.5118110236220472" right="0" top="0.1968503937007874" bottom="0" header="0.31496062992125984" footer="0.31496062992125984"/>
  <pageSetup fitToHeight="30" horizontalDpi="600" verticalDpi="600" orientation="portrait" paperSize="9" scale="89" r:id="rId1"/>
  <rowBreaks count="2" manualBreakCount="2">
    <brk id="66" max="10" man="1"/>
    <brk id="131" max="10" man="1"/>
  </rowBreaks>
  <colBreaks count="1" manualBreakCount="1">
    <brk id="10" max="65535" man="1"/>
  </colBreaks>
</worksheet>
</file>

<file path=xl/worksheets/sheet10.xml><?xml version="1.0" encoding="utf-8"?>
<worksheet xmlns="http://schemas.openxmlformats.org/spreadsheetml/2006/main" xmlns:r="http://schemas.openxmlformats.org/officeDocument/2006/relationships">
  <sheetPr>
    <tabColor rgb="FF92D050"/>
  </sheetPr>
  <dimension ref="A1:W749"/>
  <sheetViews>
    <sheetView zoomScaleSheetLayoutView="100" zoomScalePageLayoutView="0" workbookViewId="0" topLeftCell="A1">
      <pane xSplit="2" ySplit="15" topLeftCell="C16" activePane="bottomRight" state="frozen"/>
      <selection pane="topLeft" activeCell="A1" sqref="A1"/>
      <selection pane="topRight" activeCell="B1" sqref="B1"/>
      <selection pane="bottomLeft" activeCell="A17" sqref="A17"/>
      <selection pane="bottomRight" activeCell="B9" sqref="B9"/>
    </sheetView>
  </sheetViews>
  <sheetFormatPr defaultColWidth="9.140625" defaultRowHeight="12.75"/>
  <cols>
    <col min="1" max="1" width="9.140625" style="159" customWidth="1"/>
    <col min="2" max="2" width="52.7109375" style="29" customWidth="1"/>
    <col min="3" max="3" width="4.57421875" style="159" customWidth="1"/>
    <col min="4" max="4" width="13.7109375" style="29" customWidth="1"/>
    <col min="5" max="5" width="13.7109375" style="159" hidden="1" customWidth="1"/>
    <col min="6" max="6" width="13.28125" style="29" hidden="1" customWidth="1"/>
    <col min="7" max="7" width="13.28125" style="29" customWidth="1"/>
    <col min="8" max="8" width="14.00390625" style="160" customWidth="1"/>
    <col min="9" max="9" width="11.8515625" style="29" hidden="1" customWidth="1"/>
    <col min="10" max="10" width="12.28125" style="29" hidden="1" customWidth="1"/>
    <col min="11" max="11" width="10.8515625" style="29" hidden="1" customWidth="1"/>
    <col min="12" max="12" width="10.140625" style="29" hidden="1" customWidth="1"/>
    <col min="13" max="13" width="9.140625" style="29" customWidth="1"/>
    <col min="14" max="14" width="12.7109375" style="29" customWidth="1"/>
    <col min="15" max="15" width="9.140625" style="29" customWidth="1"/>
    <col min="16" max="16" width="11.57421875" style="29" customWidth="1"/>
    <col min="17" max="17" width="12.28125" style="29" customWidth="1"/>
    <col min="18" max="18" width="12.00390625" style="29" customWidth="1"/>
    <col min="19" max="16384" width="9.140625" style="29" customWidth="1"/>
  </cols>
  <sheetData>
    <row r="1" spans="2:12" ht="12.75">
      <c r="B1" s="57" t="s">
        <v>103</v>
      </c>
      <c r="G1" s="354" t="s">
        <v>78</v>
      </c>
      <c r="L1" s="161"/>
    </row>
    <row r="2" spans="4:11" ht="14.25">
      <c r="D2" s="162"/>
      <c r="F2" s="25"/>
      <c r="G2" s="355" t="s">
        <v>79</v>
      </c>
      <c r="J2" s="95"/>
      <c r="K2" s="162"/>
    </row>
    <row r="3" spans="4:11" ht="12.75">
      <c r="D3" s="162"/>
      <c r="F3" s="25"/>
      <c r="G3" s="25"/>
      <c r="H3" s="29"/>
      <c r="J3" s="95"/>
      <c r="K3" s="162"/>
    </row>
    <row r="4" spans="2:7" ht="12.75">
      <c r="B4" s="29" t="s">
        <v>6</v>
      </c>
      <c r="F4" s="163"/>
      <c r="G4" s="163"/>
    </row>
    <row r="5" spans="2:7" ht="12.75">
      <c r="B5" s="29" t="s">
        <v>7</v>
      </c>
      <c r="F5" s="163"/>
      <c r="G5" s="163"/>
    </row>
    <row r="6" spans="6:7" ht="12.75">
      <c r="F6" s="163"/>
      <c r="G6" s="163"/>
    </row>
    <row r="7" spans="2:12" ht="12.75">
      <c r="B7" s="754" t="s">
        <v>33</v>
      </c>
      <c r="C7" s="754"/>
      <c r="D7" s="754"/>
      <c r="E7" s="754"/>
      <c r="F7" s="754"/>
      <c r="G7" s="754"/>
      <c r="H7" s="754"/>
      <c r="I7" s="754"/>
      <c r="J7" s="754"/>
      <c r="K7" s="754"/>
      <c r="L7" s="754"/>
    </row>
    <row r="8" spans="2:12" ht="12.75">
      <c r="B8" s="754" t="s">
        <v>77</v>
      </c>
      <c r="C8" s="754"/>
      <c r="D8" s="754"/>
      <c r="E8" s="754"/>
      <c r="F8" s="754"/>
      <c r="G8" s="754"/>
      <c r="H8" s="754"/>
      <c r="I8" s="754"/>
      <c r="J8" s="754"/>
      <c r="K8" s="754"/>
      <c r="L8" s="754"/>
    </row>
    <row r="9" spans="2:12" ht="12.75">
      <c r="B9" s="22"/>
      <c r="C9" s="22"/>
      <c r="D9" s="22"/>
      <c r="E9" s="22"/>
      <c r="F9" s="22"/>
      <c r="G9" s="22"/>
      <c r="H9" s="44"/>
      <c r="I9" s="22"/>
      <c r="J9" s="22"/>
      <c r="K9" s="22"/>
      <c r="L9" s="22"/>
    </row>
    <row r="10" spans="2:12" ht="12.75">
      <c r="B10" s="95"/>
      <c r="C10" s="22"/>
      <c r="D10" s="22"/>
      <c r="E10" s="22"/>
      <c r="F10" s="22"/>
      <c r="G10" s="22"/>
      <c r="H10" s="44"/>
      <c r="I10" s="22"/>
      <c r="J10" s="22"/>
      <c r="K10" s="22"/>
      <c r="L10" s="22"/>
    </row>
    <row r="11" spans="3:12" ht="12.75">
      <c r="C11" s="166"/>
      <c r="D11" s="167"/>
      <c r="E11" s="166"/>
      <c r="F11" s="167"/>
      <c r="G11" s="95"/>
      <c r="H11" s="169" t="s">
        <v>40</v>
      </c>
      <c r="I11" s="95"/>
      <c r="J11" s="95"/>
      <c r="K11" s="95"/>
      <c r="L11" s="169" t="s">
        <v>40</v>
      </c>
    </row>
    <row r="12" spans="1:12" ht="12.75">
      <c r="A12" s="722" t="s">
        <v>53</v>
      </c>
      <c r="B12" s="147" t="s">
        <v>390</v>
      </c>
      <c r="C12" s="170" t="s">
        <v>1</v>
      </c>
      <c r="D12" s="170" t="s">
        <v>0</v>
      </c>
      <c r="E12" s="170" t="s">
        <v>2</v>
      </c>
      <c r="F12" s="71" t="s">
        <v>34</v>
      </c>
      <c r="G12" s="724" t="s">
        <v>442</v>
      </c>
      <c r="H12" s="724" t="s">
        <v>46</v>
      </c>
      <c r="I12" s="722" t="s">
        <v>45</v>
      </c>
      <c r="J12" s="933" t="s">
        <v>47</v>
      </c>
      <c r="K12" s="722" t="s">
        <v>48</v>
      </c>
      <c r="L12" s="722" t="s">
        <v>36</v>
      </c>
    </row>
    <row r="13" spans="1:12" ht="12.75" customHeight="1">
      <c r="A13" s="723"/>
      <c r="B13" s="148" t="s">
        <v>9</v>
      </c>
      <c r="C13" s="125"/>
      <c r="D13" s="125"/>
      <c r="E13" s="171" t="s">
        <v>3</v>
      </c>
      <c r="F13" s="42" t="s">
        <v>35</v>
      </c>
      <c r="G13" s="725"/>
      <c r="H13" s="725"/>
      <c r="I13" s="931"/>
      <c r="J13" s="934"/>
      <c r="K13" s="931"/>
      <c r="L13" s="931"/>
    </row>
    <row r="14" spans="1:12" ht="12.75">
      <c r="A14" s="723"/>
      <c r="B14" s="148" t="s">
        <v>391</v>
      </c>
      <c r="C14" s="125"/>
      <c r="D14" s="172"/>
      <c r="E14" s="125" t="s">
        <v>11</v>
      </c>
      <c r="F14" s="125">
        <v>2020</v>
      </c>
      <c r="G14" s="725"/>
      <c r="H14" s="725"/>
      <c r="I14" s="931"/>
      <c r="J14" s="934"/>
      <c r="K14" s="931"/>
      <c r="L14" s="931"/>
    </row>
    <row r="15" spans="1:12" ht="12.75">
      <c r="A15" s="723"/>
      <c r="B15" s="140"/>
      <c r="C15" s="138"/>
      <c r="D15" s="173"/>
      <c r="E15" s="174">
        <v>43830</v>
      </c>
      <c r="F15" s="173"/>
      <c r="G15" s="726"/>
      <c r="H15" s="726"/>
      <c r="I15" s="932"/>
      <c r="J15" s="935"/>
      <c r="K15" s="932"/>
      <c r="L15" s="932"/>
    </row>
    <row r="16" spans="1:12" s="159" customFormat="1" ht="12.75">
      <c r="A16" s="125"/>
      <c r="B16" s="175">
        <v>0</v>
      </c>
      <c r="C16" s="102">
        <v>1</v>
      </c>
      <c r="D16" s="102" t="s">
        <v>447</v>
      </c>
      <c r="E16" s="102">
        <v>3</v>
      </c>
      <c r="F16" s="102">
        <v>4</v>
      </c>
      <c r="G16" s="138">
        <v>3</v>
      </c>
      <c r="H16" s="138">
        <v>4</v>
      </c>
      <c r="I16" s="138">
        <v>6</v>
      </c>
      <c r="J16" s="138">
        <v>7</v>
      </c>
      <c r="K16" s="138">
        <v>8</v>
      </c>
      <c r="L16" s="177">
        <v>9</v>
      </c>
    </row>
    <row r="17" spans="1:12" ht="15.75">
      <c r="A17" s="125"/>
      <c r="B17" s="106" t="s">
        <v>12</v>
      </c>
      <c r="C17" s="64" t="s">
        <v>4</v>
      </c>
      <c r="D17" s="62">
        <f aca="true" t="shared" si="0" ref="D17:L18">D19+D43</f>
        <v>11062910</v>
      </c>
      <c r="E17" s="62">
        <f t="shared" si="0"/>
        <v>4734406</v>
      </c>
      <c r="F17" s="62">
        <f t="shared" si="0"/>
        <v>99144</v>
      </c>
      <c r="G17" s="62">
        <f>G19+G43</f>
        <v>4809265</v>
      </c>
      <c r="H17" s="62">
        <f t="shared" si="0"/>
        <v>6253645</v>
      </c>
      <c r="I17" s="62">
        <f t="shared" si="0"/>
        <v>0</v>
      </c>
      <c r="J17" s="62">
        <f t="shared" si="0"/>
        <v>0</v>
      </c>
      <c r="K17" s="62">
        <f t="shared" si="0"/>
        <v>0</v>
      </c>
      <c r="L17" s="62">
        <f t="shared" si="0"/>
        <v>0</v>
      </c>
    </row>
    <row r="18" spans="1:12" ht="13.5" thickBot="1">
      <c r="A18" s="125"/>
      <c r="B18" s="134"/>
      <c r="C18" s="205" t="s">
        <v>5</v>
      </c>
      <c r="D18" s="203">
        <f t="shared" si="0"/>
        <v>4213770.9</v>
      </c>
      <c r="E18" s="203">
        <f t="shared" si="0"/>
        <v>3002142</v>
      </c>
      <c r="F18" s="203">
        <f t="shared" si="0"/>
        <v>405040.9</v>
      </c>
      <c r="G18" s="203">
        <f>G20+G44</f>
        <v>3410814.9</v>
      </c>
      <c r="H18" s="203">
        <f t="shared" si="0"/>
        <v>802956</v>
      </c>
      <c r="I18" s="203">
        <f t="shared" si="0"/>
        <v>252703</v>
      </c>
      <c r="J18" s="203">
        <f t="shared" si="0"/>
        <v>0</v>
      </c>
      <c r="K18" s="203">
        <f t="shared" si="0"/>
        <v>0</v>
      </c>
      <c r="L18" s="203">
        <f t="shared" si="0"/>
        <v>0</v>
      </c>
    </row>
    <row r="19" spans="1:12" ht="12.75">
      <c r="A19" s="125"/>
      <c r="B19" s="107" t="s">
        <v>24</v>
      </c>
      <c r="C19" s="124" t="s">
        <v>4</v>
      </c>
      <c r="D19" s="155">
        <f>D27+D35</f>
        <v>10732661</v>
      </c>
      <c r="E19" s="155">
        <f aca="true" t="shared" si="1" ref="D19:G20">E27+E35</f>
        <v>4734406</v>
      </c>
      <c r="F19" s="155">
        <f t="shared" si="1"/>
        <v>64144</v>
      </c>
      <c r="G19" s="155">
        <f t="shared" si="1"/>
        <v>4774265</v>
      </c>
      <c r="H19" s="155">
        <f aca="true" t="shared" si="2" ref="H19:L20">H27+H35</f>
        <v>5958396</v>
      </c>
      <c r="I19" s="155">
        <f t="shared" si="2"/>
        <v>0</v>
      </c>
      <c r="J19" s="155">
        <f t="shared" si="2"/>
        <v>0</v>
      </c>
      <c r="K19" s="155">
        <f t="shared" si="2"/>
        <v>0</v>
      </c>
      <c r="L19" s="155">
        <f t="shared" si="2"/>
        <v>0</v>
      </c>
    </row>
    <row r="20" spans="1:12" ht="12.75">
      <c r="A20" s="125"/>
      <c r="B20" s="93" t="s">
        <v>10</v>
      </c>
      <c r="C20" s="156" t="s">
        <v>5</v>
      </c>
      <c r="D20" s="157">
        <f t="shared" si="1"/>
        <v>4089679.9</v>
      </c>
      <c r="E20" s="157">
        <f t="shared" si="1"/>
        <v>3002142</v>
      </c>
      <c r="F20" s="157">
        <f t="shared" si="1"/>
        <v>381355.9</v>
      </c>
      <c r="G20" s="157">
        <f t="shared" si="1"/>
        <v>3387129.9</v>
      </c>
      <c r="H20" s="157">
        <f t="shared" si="2"/>
        <v>702550</v>
      </c>
      <c r="I20" s="157">
        <f t="shared" si="2"/>
        <v>252703</v>
      </c>
      <c r="J20" s="157">
        <f t="shared" si="2"/>
        <v>0</v>
      </c>
      <c r="K20" s="157">
        <f t="shared" si="2"/>
        <v>0</v>
      </c>
      <c r="L20" s="157">
        <f t="shared" si="2"/>
        <v>0</v>
      </c>
    </row>
    <row r="21" spans="1:12" ht="12.75" hidden="1">
      <c r="A21" s="125"/>
      <c r="B21" s="108" t="s">
        <v>29</v>
      </c>
      <c r="C21" s="71" t="s">
        <v>4</v>
      </c>
      <c r="D21" s="87"/>
      <c r="E21" s="42"/>
      <c r="F21" s="88"/>
      <c r="G21" s="130"/>
      <c r="H21" s="130"/>
      <c r="I21" s="88"/>
      <c r="J21" s="88"/>
      <c r="K21" s="88"/>
      <c r="L21" s="87"/>
    </row>
    <row r="22" spans="1:12" ht="12.75" hidden="1">
      <c r="A22" s="125"/>
      <c r="B22" s="140"/>
      <c r="C22" s="79" t="s">
        <v>5</v>
      </c>
      <c r="D22" s="93"/>
      <c r="E22" s="79"/>
      <c r="F22" s="92"/>
      <c r="G22" s="144"/>
      <c r="H22" s="144"/>
      <c r="I22" s="92"/>
      <c r="J22" s="92"/>
      <c r="K22" s="92"/>
      <c r="L22" s="93"/>
    </row>
    <row r="23" spans="1:12" ht="12.75" hidden="1">
      <c r="A23" s="125"/>
      <c r="B23" s="109" t="s">
        <v>43</v>
      </c>
      <c r="C23" s="71" t="s">
        <v>4</v>
      </c>
      <c r="D23" s="83"/>
      <c r="E23" s="71"/>
      <c r="F23" s="83"/>
      <c r="G23" s="143"/>
      <c r="H23" s="143"/>
      <c r="I23" s="83"/>
      <c r="J23" s="83"/>
      <c r="K23" s="83"/>
      <c r="L23" s="82"/>
    </row>
    <row r="24" spans="1:12" ht="12.75" hidden="1">
      <c r="A24" s="125"/>
      <c r="B24" s="110"/>
      <c r="C24" s="79" t="s">
        <v>5</v>
      </c>
      <c r="D24" s="92"/>
      <c r="E24" s="79"/>
      <c r="F24" s="92"/>
      <c r="G24" s="144"/>
      <c r="H24" s="144"/>
      <c r="I24" s="92"/>
      <c r="J24" s="92"/>
      <c r="K24" s="92"/>
      <c r="L24" s="93"/>
    </row>
    <row r="25" spans="1:12" ht="12.75" hidden="1">
      <c r="A25" s="125"/>
      <c r="B25" s="109" t="s">
        <v>30</v>
      </c>
      <c r="C25" s="42" t="s">
        <v>4</v>
      </c>
      <c r="D25" s="88"/>
      <c r="E25" s="42"/>
      <c r="F25" s="88"/>
      <c r="G25" s="130"/>
      <c r="H25" s="130"/>
      <c r="I25" s="88"/>
      <c r="J25" s="88"/>
      <c r="K25" s="88"/>
      <c r="L25" s="87"/>
    </row>
    <row r="26" spans="1:12" ht="15" customHeight="1" hidden="1">
      <c r="A26" s="125"/>
      <c r="B26" s="110" t="s">
        <v>31</v>
      </c>
      <c r="C26" s="79" t="s">
        <v>5</v>
      </c>
      <c r="D26" s="92"/>
      <c r="E26" s="79"/>
      <c r="F26" s="92"/>
      <c r="G26" s="144"/>
      <c r="H26" s="144"/>
      <c r="I26" s="92"/>
      <c r="J26" s="92"/>
      <c r="K26" s="92"/>
      <c r="L26" s="93"/>
    </row>
    <row r="27" spans="1:12" ht="30" customHeight="1">
      <c r="A27" s="125"/>
      <c r="B27" s="232" t="s">
        <v>287</v>
      </c>
      <c r="C27" s="60" t="s">
        <v>4</v>
      </c>
      <c r="D27" s="129">
        <f aca="true" t="shared" si="3" ref="D27:L28">D29+D31+D33</f>
        <v>1001537</v>
      </c>
      <c r="E27" s="129">
        <f t="shared" si="3"/>
        <v>338</v>
      </c>
      <c r="F27" s="129">
        <f t="shared" si="3"/>
        <v>22315</v>
      </c>
      <c r="G27" s="129">
        <f>G29+G31+G33</f>
        <v>22653</v>
      </c>
      <c r="H27" s="129">
        <f t="shared" si="3"/>
        <v>978884</v>
      </c>
      <c r="I27" s="129">
        <f t="shared" si="3"/>
        <v>0</v>
      </c>
      <c r="J27" s="129">
        <f t="shared" si="3"/>
        <v>0</v>
      </c>
      <c r="K27" s="129">
        <f t="shared" si="3"/>
        <v>0</v>
      </c>
      <c r="L27" s="129">
        <f t="shared" si="3"/>
        <v>0</v>
      </c>
    </row>
    <row r="28" spans="1:12" ht="18.75" customHeight="1">
      <c r="A28" s="125"/>
      <c r="B28" s="226" t="s">
        <v>126</v>
      </c>
      <c r="C28" s="103" t="s">
        <v>5</v>
      </c>
      <c r="D28" s="62">
        <f t="shared" si="3"/>
        <v>314463</v>
      </c>
      <c r="E28" s="62">
        <f t="shared" si="3"/>
        <v>26</v>
      </c>
      <c r="F28" s="62">
        <f t="shared" si="3"/>
        <v>70</v>
      </c>
      <c r="G28" s="62">
        <f>G30+G32+G34</f>
        <v>96</v>
      </c>
      <c r="H28" s="62">
        <f t="shared" si="3"/>
        <v>314367</v>
      </c>
      <c r="I28" s="62">
        <f t="shared" si="3"/>
        <v>0</v>
      </c>
      <c r="J28" s="62">
        <f t="shared" si="3"/>
        <v>0</v>
      </c>
      <c r="K28" s="62">
        <f t="shared" si="3"/>
        <v>0</v>
      </c>
      <c r="L28" s="62">
        <f t="shared" si="3"/>
        <v>0</v>
      </c>
    </row>
    <row r="29" spans="1:12" ht="12.75">
      <c r="A29" s="125"/>
      <c r="B29" s="233" t="s">
        <v>227</v>
      </c>
      <c r="C29" s="149" t="s">
        <v>4</v>
      </c>
      <c r="D29" s="143">
        <f aca="true" t="shared" si="4" ref="D29:L29">D113</f>
        <v>183008</v>
      </c>
      <c r="E29" s="143">
        <f t="shared" si="4"/>
        <v>41</v>
      </c>
      <c r="F29" s="143">
        <f t="shared" si="4"/>
        <v>4463</v>
      </c>
      <c r="G29" s="143">
        <f>G113</f>
        <v>4504</v>
      </c>
      <c r="H29" s="143">
        <f t="shared" si="4"/>
        <v>178504</v>
      </c>
      <c r="I29" s="143">
        <f t="shared" si="4"/>
        <v>0</v>
      </c>
      <c r="J29" s="143">
        <f t="shared" si="4"/>
        <v>0</v>
      </c>
      <c r="K29" s="143">
        <f t="shared" si="4"/>
        <v>0</v>
      </c>
      <c r="L29" s="143">
        <f t="shared" si="4"/>
        <v>0</v>
      </c>
    </row>
    <row r="30" spans="1:14" ht="12.75">
      <c r="A30" s="125"/>
      <c r="B30" s="211"/>
      <c r="C30" s="77" t="s">
        <v>5</v>
      </c>
      <c r="D30" s="144">
        <f aca="true" t="shared" si="5" ref="D30:G34">D114</f>
        <v>57727</v>
      </c>
      <c r="E30" s="144">
        <f t="shared" si="5"/>
        <v>1</v>
      </c>
      <c r="F30" s="144">
        <f t="shared" si="5"/>
        <v>15</v>
      </c>
      <c r="G30" s="144">
        <f t="shared" si="5"/>
        <v>16</v>
      </c>
      <c r="H30" s="144">
        <f aca="true" t="shared" si="6" ref="H30:L34">H114</f>
        <v>57711</v>
      </c>
      <c r="I30" s="144">
        <f t="shared" si="6"/>
        <v>0</v>
      </c>
      <c r="J30" s="144">
        <f t="shared" si="6"/>
        <v>0</v>
      </c>
      <c r="K30" s="144">
        <f t="shared" si="6"/>
        <v>0</v>
      </c>
      <c r="L30" s="144">
        <f t="shared" si="6"/>
        <v>0</v>
      </c>
      <c r="N30" s="160"/>
    </row>
    <row r="31" spans="1:12" ht="12.75">
      <c r="A31" s="125"/>
      <c r="B31" s="233" t="s">
        <v>228</v>
      </c>
      <c r="C31" s="149" t="s">
        <v>4</v>
      </c>
      <c r="D31" s="143">
        <f t="shared" si="5"/>
        <v>812446</v>
      </c>
      <c r="E31" s="143">
        <f t="shared" si="5"/>
        <v>161</v>
      </c>
      <c r="F31" s="143">
        <f t="shared" si="5"/>
        <v>17852</v>
      </c>
      <c r="G31" s="143">
        <f t="shared" si="5"/>
        <v>18013</v>
      </c>
      <c r="H31" s="143">
        <f t="shared" si="6"/>
        <v>794433</v>
      </c>
      <c r="I31" s="143">
        <f t="shared" si="6"/>
        <v>0</v>
      </c>
      <c r="J31" s="143">
        <f t="shared" si="6"/>
        <v>0</v>
      </c>
      <c r="K31" s="143">
        <f t="shared" si="6"/>
        <v>0</v>
      </c>
      <c r="L31" s="143">
        <f t="shared" si="6"/>
        <v>0</v>
      </c>
    </row>
    <row r="32" spans="1:12" ht="12.75">
      <c r="A32" s="125"/>
      <c r="B32" s="211"/>
      <c r="C32" s="77" t="s">
        <v>5</v>
      </c>
      <c r="D32" s="144">
        <f t="shared" si="5"/>
        <v>256712</v>
      </c>
      <c r="E32" s="144">
        <f t="shared" si="5"/>
        <v>13</v>
      </c>
      <c r="F32" s="144">
        <f t="shared" si="5"/>
        <v>43</v>
      </c>
      <c r="G32" s="144">
        <f t="shared" si="5"/>
        <v>56</v>
      </c>
      <c r="H32" s="144">
        <f t="shared" si="6"/>
        <v>256656</v>
      </c>
      <c r="I32" s="144">
        <f t="shared" si="6"/>
        <v>0</v>
      </c>
      <c r="J32" s="144">
        <f t="shared" si="6"/>
        <v>0</v>
      </c>
      <c r="K32" s="144">
        <f t="shared" si="6"/>
        <v>0</v>
      </c>
      <c r="L32" s="144">
        <f t="shared" si="6"/>
        <v>0</v>
      </c>
    </row>
    <row r="33" spans="1:12" ht="12.75">
      <c r="A33" s="125"/>
      <c r="B33" s="233" t="s">
        <v>229</v>
      </c>
      <c r="C33" s="149" t="s">
        <v>4</v>
      </c>
      <c r="D33" s="143">
        <f t="shared" si="5"/>
        <v>6083</v>
      </c>
      <c r="E33" s="143">
        <f t="shared" si="5"/>
        <v>136</v>
      </c>
      <c r="F33" s="143">
        <f t="shared" si="5"/>
        <v>0</v>
      </c>
      <c r="G33" s="143">
        <f t="shared" si="5"/>
        <v>136</v>
      </c>
      <c r="H33" s="143">
        <f t="shared" si="6"/>
        <v>5947</v>
      </c>
      <c r="I33" s="143">
        <f t="shared" si="6"/>
        <v>0</v>
      </c>
      <c r="J33" s="143">
        <f t="shared" si="6"/>
        <v>0</v>
      </c>
      <c r="K33" s="143">
        <f t="shared" si="6"/>
        <v>0</v>
      </c>
      <c r="L33" s="143">
        <f t="shared" si="6"/>
        <v>0</v>
      </c>
    </row>
    <row r="34" spans="1:12" ht="12.75">
      <c r="A34" s="125"/>
      <c r="B34" s="211"/>
      <c r="C34" s="77" t="s">
        <v>5</v>
      </c>
      <c r="D34" s="144">
        <f t="shared" si="5"/>
        <v>24</v>
      </c>
      <c r="E34" s="144">
        <f t="shared" si="5"/>
        <v>12</v>
      </c>
      <c r="F34" s="144">
        <f t="shared" si="5"/>
        <v>12</v>
      </c>
      <c r="G34" s="144">
        <f t="shared" si="5"/>
        <v>24</v>
      </c>
      <c r="H34" s="144">
        <f t="shared" si="6"/>
        <v>0</v>
      </c>
      <c r="I34" s="144">
        <f t="shared" si="6"/>
        <v>0</v>
      </c>
      <c r="J34" s="144">
        <f t="shared" si="6"/>
        <v>0</v>
      </c>
      <c r="K34" s="144">
        <f t="shared" si="6"/>
        <v>0</v>
      </c>
      <c r="L34" s="144">
        <f t="shared" si="6"/>
        <v>0</v>
      </c>
    </row>
    <row r="35" spans="1:12" ht="12.75">
      <c r="A35" s="125"/>
      <c r="B35" s="121" t="s">
        <v>37</v>
      </c>
      <c r="C35" s="60" t="s">
        <v>4</v>
      </c>
      <c r="D35" s="62">
        <f aca="true" t="shared" si="7" ref="D35:L36">D37+D39+D41</f>
        <v>9731124</v>
      </c>
      <c r="E35" s="62">
        <f t="shared" si="7"/>
        <v>4734068</v>
      </c>
      <c r="F35" s="62">
        <f t="shared" si="7"/>
        <v>41829</v>
      </c>
      <c r="G35" s="62">
        <f>G37+G39+G41</f>
        <v>4751612</v>
      </c>
      <c r="H35" s="62">
        <f t="shared" si="7"/>
        <v>4979512</v>
      </c>
      <c r="I35" s="62">
        <f t="shared" si="7"/>
        <v>0</v>
      </c>
      <c r="J35" s="62">
        <f t="shared" si="7"/>
        <v>0</v>
      </c>
      <c r="K35" s="62">
        <f t="shared" si="7"/>
        <v>0</v>
      </c>
      <c r="L35" s="62">
        <f t="shared" si="7"/>
        <v>0</v>
      </c>
    </row>
    <row r="36" spans="1:12" ht="12.75">
      <c r="A36" s="125"/>
      <c r="B36" s="123"/>
      <c r="C36" s="103" t="s">
        <v>5</v>
      </c>
      <c r="D36" s="104">
        <f t="shared" si="7"/>
        <v>3775216.9</v>
      </c>
      <c r="E36" s="104">
        <f t="shared" si="7"/>
        <v>3002116</v>
      </c>
      <c r="F36" s="104">
        <f t="shared" si="7"/>
        <v>381285.9</v>
      </c>
      <c r="G36" s="104">
        <f>G38+G40+G42</f>
        <v>3387033.9</v>
      </c>
      <c r="H36" s="104">
        <f t="shared" si="7"/>
        <v>388183</v>
      </c>
      <c r="I36" s="104">
        <f t="shared" si="7"/>
        <v>252703</v>
      </c>
      <c r="J36" s="104">
        <f t="shared" si="7"/>
        <v>0</v>
      </c>
      <c r="K36" s="104">
        <f t="shared" si="7"/>
        <v>0</v>
      </c>
      <c r="L36" s="104">
        <f t="shared" si="7"/>
        <v>0</v>
      </c>
    </row>
    <row r="37" spans="1:12" ht="20.25" customHeight="1">
      <c r="A37" s="723"/>
      <c r="B37" s="83" t="s">
        <v>56</v>
      </c>
      <c r="C37" s="149" t="s">
        <v>4</v>
      </c>
      <c r="D37" s="143">
        <f aca="true" t="shared" si="8" ref="D37:L37">D121</f>
        <v>8687619</v>
      </c>
      <c r="E37" s="143">
        <f t="shared" si="8"/>
        <v>3955873</v>
      </c>
      <c r="F37" s="143">
        <f t="shared" si="8"/>
        <v>14975</v>
      </c>
      <c r="G37" s="143">
        <f>G121</f>
        <v>3970848</v>
      </c>
      <c r="H37" s="143">
        <f t="shared" si="8"/>
        <v>4716771</v>
      </c>
      <c r="I37" s="143">
        <f t="shared" si="8"/>
        <v>0</v>
      </c>
      <c r="J37" s="143">
        <f t="shared" si="8"/>
        <v>0</v>
      </c>
      <c r="K37" s="143">
        <f t="shared" si="8"/>
        <v>0</v>
      </c>
      <c r="L37" s="143">
        <f t="shared" si="8"/>
        <v>0</v>
      </c>
    </row>
    <row r="38" spans="1:12" ht="18" customHeight="1">
      <c r="A38" s="723"/>
      <c r="B38" s="91"/>
      <c r="C38" s="77" t="s">
        <v>5</v>
      </c>
      <c r="D38" s="144">
        <f>D122</f>
        <v>2947797</v>
      </c>
      <c r="E38" s="144">
        <f>E122</f>
        <v>2709002</v>
      </c>
      <c r="F38" s="144">
        <f>F122</f>
        <v>96103</v>
      </c>
      <c r="G38" s="144">
        <f>G122</f>
        <v>2784450</v>
      </c>
      <c r="H38" s="144">
        <f>H122</f>
        <v>163347</v>
      </c>
      <c r="I38" s="144">
        <f aca="true" t="shared" si="9" ref="H38:L42">I122</f>
        <v>0</v>
      </c>
      <c r="J38" s="144">
        <f t="shared" si="9"/>
        <v>0</v>
      </c>
      <c r="K38" s="144">
        <f t="shared" si="9"/>
        <v>0</v>
      </c>
      <c r="L38" s="144">
        <f t="shared" si="9"/>
        <v>0</v>
      </c>
    </row>
    <row r="39" spans="1:12" ht="15.75" customHeight="1">
      <c r="A39" s="125"/>
      <c r="B39" s="83" t="s">
        <v>63</v>
      </c>
      <c r="C39" s="149" t="s">
        <v>4</v>
      </c>
      <c r="D39" s="143">
        <f aca="true" t="shared" si="10" ref="D39:G42">D123</f>
        <v>1032781</v>
      </c>
      <c r="E39" s="143">
        <f t="shared" si="10"/>
        <v>777510</v>
      </c>
      <c r="F39" s="143">
        <f t="shared" si="10"/>
        <v>29</v>
      </c>
      <c r="G39" s="143">
        <f t="shared" si="10"/>
        <v>777539</v>
      </c>
      <c r="H39" s="143">
        <f t="shared" si="9"/>
        <v>255242</v>
      </c>
      <c r="I39" s="143">
        <f t="shared" si="9"/>
        <v>0</v>
      </c>
      <c r="J39" s="143">
        <f t="shared" si="9"/>
        <v>0</v>
      </c>
      <c r="K39" s="143">
        <f t="shared" si="9"/>
        <v>0</v>
      </c>
      <c r="L39" s="143">
        <f t="shared" si="9"/>
        <v>0</v>
      </c>
    </row>
    <row r="40" spans="1:12" ht="12.75">
      <c r="A40" s="125"/>
      <c r="B40" s="225"/>
      <c r="C40" s="77" t="s">
        <v>5</v>
      </c>
      <c r="D40" s="144">
        <f t="shared" si="10"/>
        <v>777526.9</v>
      </c>
      <c r="E40" s="144">
        <f t="shared" si="10"/>
        <v>293114</v>
      </c>
      <c r="F40" s="144">
        <f t="shared" si="10"/>
        <v>284891.9</v>
      </c>
      <c r="G40" s="144">
        <f t="shared" si="10"/>
        <v>578005.9</v>
      </c>
      <c r="H40" s="144">
        <f t="shared" si="9"/>
        <v>199521</v>
      </c>
      <c r="I40" s="144">
        <f t="shared" si="9"/>
        <v>0</v>
      </c>
      <c r="J40" s="144">
        <f t="shared" si="9"/>
        <v>0</v>
      </c>
      <c r="K40" s="144">
        <f t="shared" si="9"/>
        <v>0</v>
      </c>
      <c r="L40" s="144">
        <f t="shared" si="9"/>
        <v>0</v>
      </c>
    </row>
    <row r="41" spans="1:12" s="57" customFormat="1" ht="12.75">
      <c r="A41" s="124"/>
      <c r="B41" s="88" t="s">
        <v>215</v>
      </c>
      <c r="C41" s="74" t="s">
        <v>4</v>
      </c>
      <c r="D41" s="143">
        <f t="shared" si="10"/>
        <v>10724</v>
      </c>
      <c r="E41" s="143">
        <f t="shared" si="10"/>
        <v>685</v>
      </c>
      <c r="F41" s="143">
        <f t="shared" si="10"/>
        <v>26825</v>
      </c>
      <c r="G41" s="143">
        <f t="shared" si="10"/>
        <v>3225</v>
      </c>
      <c r="H41" s="143">
        <f t="shared" si="9"/>
        <v>7499</v>
      </c>
      <c r="I41" s="143">
        <f t="shared" si="9"/>
        <v>0</v>
      </c>
      <c r="J41" s="143">
        <f t="shared" si="9"/>
        <v>0</v>
      </c>
      <c r="K41" s="143">
        <f t="shared" si="9"/>
        <v>0</v>
      </c>
      <c r="L41" s="143">
        <f t="shared" si="9"/>
        <v>0</v>
      </c>
    </row>
    <row r="42" spans="1:12" s="57" customFormat="1" ht="12.75">
      <c r="A42" s="124"/>
      <c r="B42" s="88"/>
      <c r="C42" s="74" t="s">
        <v>5</v>
      </c>
      <c r="D42" s="144">
        <f t="shared" si="10"/>
        <v>49893</v>
      </c>
      <c r="E42" s="144">
        <f t="shared" si="10"/>
        <v>0</v>
      </c>
      <c r="F42" s="144">
        <f t="shared" si="10"/>
        <v>291</v>
      </c>
      <c r="G42" s="144">
        <f t="shared" si="10"/>
        <v>24578</v>
      </c>
      <c r="H42" s="144">
        <f t="shared" si="9"/>
        <v>25315</v>
      </c>
      <c r="I42" s="144">
        <f t="shared" si="9"/>
        <v>252703</v>
      </c>
      <c r="J42" s="144">
        <f t="shared" si="9"/>
        <v>0</v>
      </c>
      <c r="K42" s="144">
        <f t="shared" si="9"/>
        <v>0</v>
      </c>
      <c r="L42" s="144">
        <f t="shared" si="9"/>
        <v>0</v>
      </c>
    </row>
    <row r="43" spans="1:12" ht="12.75">
      <c r="A43" s="125"/>
      <c r="B43" s="131" t="s">
        <v>20</v>
      </c>
      <c r="C43" s="128" t="s">
        <v>4</v>
      </c>
      <c r="D43" s="129">
        <f aca="true" t="shared" si="11" ref="D43:L44">D45+D53</f>
        <v>330249</v>
      </c>
      <c r="E43" s="129">
        <f t="shared" si="11"/>
        <v>0</v>
      </c>
      <c r="F43" s="129">
        <f t="shared" si="11"/>
        <v>35000</v>
      </c>
      <c r="G43" s="129">
        <f>G45+G53</f>
        <v>35000</v>
      </c>
      <c r="H43" s="129">
        <f t="shared" si="11"/>
        <v>295249</v>
      </c>
      <c r="I43" s="129">
        <f t="shared" si="11"/>
        <v>0</v>
      </c>
      <c r="J43" s="129">
        <f t="shared" si="11"/>
        <v>0</v>
      </c>
      <c r="K43" s="129">
        <f t="shared" si="11"/>
        <v>0</v>
      </c>
      <c r="L43" s="129">
        <f t="shared" si="11"/>
        <v>0</v>
      </c>
    </row>
    <row r="44" spans="1:12" ht="12.75">
      <c r="A44" s="125"/>
      <c r="B44" s="132"/>
      <c r="C44" s="103" t="s">
        <v>5</v>
      </c>
      <c r="D44" s="104">
        <f t="shared" si="11"/>
        <v>124091</v>
      </c>
      <c r="E44" s="104">
        <f t="shared" si="11"/>
        <v>0</v>
      </c>
      <c r="F44" s="104">
        <f t="shared" si="11"/>
        <v>23685</v>
      </c>
      <c r="G44" s="104">
        <f>G46+G54</f>
        <v>23685</v>
      </c>
      <c r="H44" s="104">
        <f t="shared" si="11"/>
        <v>100406</v>
      </c>
      <c r="I44" s="104">
        <f t="shared" si="11"/>
        <v>0</v>
      </c>
      <c r="J44" s="104">
        <f t="shared" si="11"/>
        <v>0</v>
      </c>
      <c r="K44" s="104">
        <f t="shared" si="11"/>
        <v>0</v>
      </c>
      <c r="L44" s="104">
        <f t="shared" si="11"/>
        <v>0</v>
      </c>
    </row>
    <row r="45" spans="1:14" s="57" customFormat="1" ht="27" customHeight="1">
      <c r="A45" s="892" t="s">
        <v>250</v>
      </c>
      <c r="B45" s="240" t="s">
        <v>287</v>
      </c>
      <c r="C45" s="299" t="s">
        <v>4</v>
      </c>
      <c r="D45" s="56">
        <f aca="true" t="shared" si="12" ref="D45:L46">D47+D49+D51</f>
        <v>295249</v>
      </c>
      <c r="E45" s="56">
        <f t="shared" si="12"/>
        <v>0</v>
      </c>
      <c r="F45" s="56">
        <f t="shared" si="12"/>
        <v>0</v>
      </c>
      <c r="G45" s="56">
        <f>G47+G49+G51</f>
        <v>0</v>
      </c>
      <c r="H45" s="56">
        <f>H47+H49+H51</f>
        <v>295249</v>
      </c>
      <c r="I45" s="56">
        <f t="shared" si="12"/>
        <v>0</v>
      </c>
      <c r="J45" s="56">
        <f t="shared" si="12"/>
        <v>0</v>
      </c>
      <c r="K45" s="56">
        <f t="shared" si="12"/>
        <v>0</v>
      </c>
      <c r="L45" s="56">
        <f t="shared" si="12"/>
        <v>0</v>
      </c>
      <c r="N45" s="206"/>
    </row>
    <row r="46" spans="1:12" s="57" customFormat="1" ht="19.5" customHeight="1">
      <c r="A46" s="892"/>
      <c r="B46" s="241" t="s">
        <v>126</v>
      </c>
      <c r="C46" s="230" t="s">
        <v>5</v>
      </c>
      <c r="D46" s="187">
        <f t="shared" si="12"/>
        <v>89090</v>
      </c>
      <c r="E46" s="187">
        <f t="shared" si="12"/>
        <v>0</v>
      </c>
      <c r="F46" s="187">
        <f t="shared" si="12"/>
        <v>0</v>
      </c>
      <c r="G46" s="187">
        <f>G48+G50+G52</f>
        <v>0</v>
      </c>
      <c r="H46" s="187">
        <f t="shared" si="12"/>
        <v>89090</v>
      </c>
      <c r="I46" s="187">
        <f t="shared" si="12"/>
        <v>0</v>
      </c>
      <c r="J46" s="187">
        <f t="shared" si="12"/>
        <v>0</v>
      </c>
      <c r="K46" s="187">
        <f t="shared" si="12"/>
        <v>0</v>
      </c>
      <c r="L46" s="187">
        <f t="shared" si="12"/>
        <v>0</v>
      </c>
    </row>
    <row r="47" spans="1:12" ht="12.75">
      <c r="A47" s="125"/>
      <c r="B47" s="233" t="s">
        <v>227</v>
      </c>
      <c r="C47" s="149" t="s">
        <v>4</v>
      </c>
      <c r="D47" s="143">
        <f aca="true" t="shared" si="13" ref="D47:L47">D132</f>
        <v>20132</v>
      </c>
      <c r="E47" s="143">
        <f t="shared" si="13"/>
        <v>0</v>
      </c>
      <c r="F47" s="143">
        <f t="shared" si="13"/>
        <v>0</v>
      </c>
      <c r="G47" s="143">
        <f>G132</f>
        <v>0</v>
      </c>
      <c r="H47" s="143">
        <f t="shared" si="13"/>
        <v>20132</v>
      </c>
      <c r="I47" s="143">
        <f t="shared" si="13"/>
        <v>0</v>
      </c>
      <c r="J47" s="143">
        <f t="shared" si="13"/>
        <v>0</v>
      </c>
      <c r="K47" s="143">
        <f t="shared" si="13"/>
        <v>0</v>
      </c>
      <c r="L47" s="143">
        <f t="shared" si="13"/>
        <v>0</v>
      </c>
    </row>
    <row r="48" spans="1:14" ht="12.75">
      <c r="A48" s="125"/>
      <c r="B48" s="211"/>
      <c r="C48" s="77" t="s">
        <v>5</v>
      </c>
      <c r="D48" s="144">
        <f aca="true" t="shared" si="14" ref="D48:G52">D133</f>
        <v>6491</v>
      </c>
      <c r="E48" s="144">
        <f t="shared" si="14"/>
        <v>0</v>
      </c>
      <c r="F48" s="144">
        <f t="shared" si="14"/>
        <v>0</v>
      </c>
      <c r="G48" s="144">
        <f t="shared" si="14"/>
        <v>0</v>
      </c>
      <c r="H48" s="144">
        <f aca="true" t="shared" si="15" ref="H48:L52">H133</f>
        <v>6491</v>
      </c>
      <c r="I48" s="144">
        <f t="shared" si="15"/>
        <v>0</v>
      </c>
      <c r="J48" s="144">
        <f t="shared" si="15"/>
        <v>0</v>
      </c>
      <c r="K48" s="144">
        <f t="shared" si="15"/>
        <v>0</v>
      </c>
      <c r="L48" s="144">
        <f t="shared" si="15"/>
        <v>0</v>
      </c>
      <c r="N48" s="160"/>
    </row>
    <row r="49" spans="1:12" ht="12.75">
      <c r="A49" s="125"/>
      <c r="B49" s="233" t="s">
        <v>228</v>
      </c>
      <c r="C49" s="149" t="s">
        <v>4</v>
      </c>
      <c r="D49" s="143">
        <f t="shared" si="14"/>
        <v>65</v>
      </c>
      <c r="E49" s="143">
        <f t="shared" si="14"/>
        <v>0</v>
      </c>
      <c r="F49" s="143">
        <f t="shared" si="14"/>
        <v>0</v>
      </c>
      <c r="G49" s="143">
        <f t="shared" si="14"/>
        <v>0</v>
      </c>
      <c r="H49" s="143">
        <f t="shared" si="15"/>
        <v>65</v>
      </c>
      <c r="I49" s="143">
        <f t="shared" si="15"/>
        <v>0</v>
      </c>
      <c r="J49" s="143">
        <f t="shared" si="15"/>
        <v>0</v>
      </c>
      <c r="K49" s="143">
        <f t="shared" si="15"/>
        <v>0</v>
      </c>
      <c r="L49" s="143">
        <f t="shared" si="15"/>
        <v>0</v>
      </c>
    </row>
    <row r="50" spans="1:12" ht="12.75">
      <c r="A50" s="125"/>
      <c r="B50" s="211"/>
      <c r="C50" s="77" t="s">
        <v>5</v>
      </c>
      <c r="D50" s="144">
        <f t="shared" si="14"/>
        <v>65</v>
      </c>
      <c r="E50" s="144">
        <f t="shared" si="14"/>
        <v>0</v>
      </c>
      <c r="F50" s="144">
        <f t="shared" si="14"/>
        <v>0</v>
      </c>
      <c r="G50" s="144">
        <f t="shared" si="14"/>
        <v>0</v>
      </c>
      <c r="H50" s="144">
        <f t="shared" si="15"/>
        <v>65</v>
      </c>
      <c r="I50" s="144">
        <f t="shared" si="15"/>
        <v>0</v>
      </c>
      <c r="J50" s="144">
        <f t="shared" si="15"/>
        <v>0</v>
      </c>
      <c r="K50" s="144">
        <f t="shared" si="15"/>
        <v>0</v>
      </c>
      <c r="L50" s="144">
        <f t="shared" si="15"/>
        <v>0</v>
      </c>
    </row>
    <row r="51" spans="1:12" ht="12.75">
      <c r="A51" s="125"/>
      <c r="B51" s="233" t="s">
        <v>229</v>
      </c>
      <c r="C51" s="149" t="s">
        <v>4</v>
      </c>
      <c r="D51" s="143">
        <f t="shared" si="14"/>
        <v>275052</v>
      </c>
      <c r="E51" s="143">
        <f t="shared" si="14"/>
        <v>0</v>
      </c>
      <c r="F51" s="143">
        <f t="shared" si="14"/>
        <v>0</v>
      </c>
      <c r="G51" s="143">
        <f t="shared" si="14"/>
        <v>0</v>
      </c>
      <c r="H51" s="143">
        <f t="shared" si="15"/>
        <v>275052</v>
      </c>
      <c r="I51" s="143">
        <f t="shared" si="15"/>
        <v>0</v>
      </c>
      <c r="J51" s="143">
        <f t="shared" si="15"/>
        <v>0</v>
      </c>
      <c r="K51" s="143">
        <f t="shared" si="15"/>
        <v>0</v>
      </c>
      <c r="L51" s="143">
        <f t="shared" si="15"/>
        <v>0</v>
      </c>
    </row>
    <row r="52" spans="1:12" ht="12.75">
      <c r="A52" s="125"/>
      <c r="B52" s="211"/>
      <c r="C52" s="77" t="s">
        <v>5</v>
      </c>
      <c r="D52" s="144">
        <f t="shared" si="14"/>
        <v>82534</v>
      </c>
      <c r="E52" s="144">
        <f t="shared" si="14"/>
        <v>0</v>
      </c>
      <c r="F52" s="144">
        <f t="shared" si="14"/>
        <v>0</v>
      </c>
      <c r="G52" s="144">
        <f t="shared" si="14"/>
        <v>0</v>
      </c>
      <c r="H52" s="144">
        <f t="shared" si="15"/>
        <v>82534</v>
      </c>
      <c r="I52" s="144">
        <f t="shared" si="15"/>
        <v>0</v>
      </c>
      <c r="J52" s="144">
        <f t="shared" si="15"/>
        <v>0</v>
      </c>
      <c r="K52" s="144">
        <f t="shared" si="15"/>
        <v>0</v>
      </c>
      <c r="L52" s="144">
        <f t="shared" si="15"/>
        <v>0</v>
      </c>
    </row>
    <row r="53" spans="1:12" s="57" customFormat="1" ht="12.75">
      <c r="A53" s="124"/>
      <c r="B53" s="121" t="s">
        <v>37</v>
      </c>
      <c r="C53" s="60" t="s">
        <v>4</v>
      </c>
      <c r="D53" s="62">
        <f aca="true" t="shared" si="16" ref="D53:L54">D138</f>
        <v>35000</v>
      </c>
      <c r="E53" s="62">
        <f t="shared" si="16"/>
        <v>0</v>
      </c>
      <c r="F53" s="62">
        <f t="shared" si="16"/>
        <v>35000</v>
      </c>
      <c r="G53" s="62">
        <f>G138</f>
        <v>35000</v>
      </c>
      <c r="H53" s="62">
        <f t="shared" si="16"/>
        <v>0</v>
      </c>
      <c r="I53" s="62">
        <f t="shared" si="16"/>
        <v>0</v>
      </c>
      <c r="J53" s="62">
        <f t="shared" si="16"/>
        <v>0</v>
      </c>
      <c r="K53" s="62">
        <f t="shared" si="16"/>
        <v>0</v>
      </c>
      <c r="L53" s="62">
        <f t="shared" si="16"/>
        <v>0</v>
      </c>
    </row>
    <row r="54" spans="1:12" s="57" customFormat="1" ht="12.75">
      <c r="A54" s="124"/>
      <c r="B54" s="123"/>
      <c r="C54" s="103" t="s">
        <v>5</v>
      </c>
      <c r="D54" s="62">
        <f t="shared" si="16"/>
        <v>35001</v>
      </c>
      <c r="E54" s="62">
        <f t="shared" si="16"/>
        <v>0</v>
      </c>
      <c r="F54" s="62">
        <f t="shared" si="16"/>
        <v>23685</v>
      </c>
      <c r="G54" s="62">
        <f>G139</f>
        <v>23685</v>
      </c>
      <c r="H54" s="62">
        <f t="shared" si="16"/>
        <v>11316</v>
      </c>
      <c r="I54" s="62">
        <f t="shared" si="16"/>
        <v>0</v>
      </c>
      <c r="J54" s="62">
        <f t="shared" si="16"/>
        <v>0</v>
      </c>
      <c r="K54" s="62">
        <f t="shared" si="16"/>
        <v>0</v>
      </c>
      <c r="L54" s="62">
        <f t="shared" si="16"/>
        <v>0</v>
      </c>
    </row>
    <row r="55" spans="1:12" ht="12.75">
      <c r="A55" s="125"/>
      <c r="B55" s="747" t="s">
        <v>13</v>
      </c>
      <c r="C55" s="747"/>
      <c r="D55" s="747"/>
      <c r="E55" s="747"/>
      <c r="F55" s="747"/>
      <c r="G55" s="747"/>
      <c r="H55" s="747"/>
      <c r="I55" s="747"/>
      <c r="J55" s="747"/>
      <c r="K55" s="747"/>
      <c r="L55" s="748"/>
    </row>
    <row r="56" spans="1:12" ht="12.75">
      <c r="A56" s="125"/>
      <c r="B56" s="749" t="s">
        <v>8</v>
      </c>
      <c r="C56" s="749"/>
      <c r="D56" s="749"/>
      <c r="E56" s="749"/>
      <c r="F56" s="749"/>
      <c r="G56" s="749"/>
      <c r="H56" s="749"/>
      <c r="I56" s="749"/>
      <c r="J56" s="749"/>
      <c r="K56" s="749"/>
      <c r="L56" s="750"/>
    </row>
    <row r="57" spans="1:12" ht="12.75">
      <c r="A57" s="125"/>
      <c r="B57" s="87" t="s">
        <v>12</v>
      </c>
      <c r="C57" s="42" t="s">
        <v>4</v>
      </c>
      <c r="D57" s="130">
        <f aca="true" t="shared" si="17" ref="D57:L58">D59+D65</f>
        <v>8724131</v>
      </c>
      <c r="E57" s="130">
        <f t="shared" si="17"/>
        <v>3929097</v>
      </c>
      <c r="F57" s="130">
        <f t="shared" si="17"/>
        <v>37290</v>
      </c>
      <c r="G57" s="130">
        <f>G59+G65</f>
        <v>3966387</v>
      </c>
      <c r="H57" s="130">
        <f t="shared" si="17"/>
        <v>4757744</v>
      </c>
      <c r="I57" s="130">
        <f t="shared" si="17"/>
        <v>0</v>
      </c>
      <c r="J57" s="130">
        <f t="shared" si="17"/>
        <v>0</v>
      </c>
      <c r="K57" s="130">
        <f t="shared" si="17"/>
        <v>0</v>
      </c>
      <c r="L57" s="130">
        <f t="shared" si="17"/>
        <v>0</v>
      </c>
    </row>
    <row r="58" spans="1:12" ht="13.5" thickBot="1">
      <c r="A58" s="125"/>
      <c r="B58" s="134"/>
      <c r="C58" s="135" t="s">
        <v>5</v>
      </c>
      <c r="D58" s="136">
        <f t="shared" si="17"/>
        <v>3335597</v>
      </c>
      <c r="E58" s="136">
        <f t="shared" si="17"/>
        <v>2693942</v>
      </c>
      <c r="F58" s="136">
        <f t="shared" si="17"/>
        <v>96107</v>
      </c>
      <c r="G58" s="136">
        <f>G60+G66</f>
        <v>2769394</v>
      </c>
      <c r="H58" s="136">
        <f t="shared" si="17"/>
        <v>566203</v>
      </c>
      <c r="I58" s="136">
        <f t="shared" si="17"/>
        <v>0</v>
      </c>
      <c r="J58" s="136">
        <f t="shared" si="17"/>
        <v>0</v>
      </c>
      <c r="K58" s="136">
        <f t="shared" si="17"/>
        <v>0</v>
      </c>
      <c r="L58" s="136">
        <f t="shared" si="17"/>
        <v>0</v>
      </c>
    </row>
    <row r="59" spans="1:12" ht="12.75">
      <c r="A59" s="125"/>
      <c r="B59" s="107" t="s">
        <v>24</v>
      </c>
      <c r="C59" s="124" t="s">
        <v>4</v>
      </c>
      <c r="D59" s="155">
        <f aca="true" t="shared" si="18" ref="D59:L60">D61+D63</f>
        <v>8428882</v>
      </c>
      <c r="E59" s="155">
        <f t="shared" si="18"/>
        <v>3929097</v>
      </c>
      <c r="F59" s="155">
        <f t="shared" si="18"/>
        <v>37290</v>
      </c>
      <c r="G59" s="155">
        <f>G61+G63</f>
        <v>3966387</v>
      </c>
      <c r="H59" s="155">
        <f t="shared" si="18"/>
        <v>4462495</v>
      </c>
      <c r="I59" s="155">
        <f t="shared" si="18"/>
        <v>0</v>
      </c>
      <c r="J59" s="155">
        <f t="shared" si="18"/>
        <v>0</v>
      </c>
      <c r="K59" s="155">
        <f t="shared" si="18"/>
        <v>0</v>
      </c>
      <c r="L59" s="155">
        <f t="shared" si="18"/>
        <v>0</v>
      </c>
    </row>
    <row r="60" spans="1:12" ht="12.75">
      <c r="A60" s="125"/>
      <c r="B60" s="93" t="s">
        <v>10</v>
      </c>
      <c r="C60" s="156" t="s">
        <v>5</v>
      </c>
      <c r="D60" s="157">
        <f t="shared" si="18"/>
        <v>3246507</v>
      </c>
      <c r="E60" s="157">
        <f t="shared" si="18"/>
        <v>2693942</v>
      </c>
      <c r="F60" s="157">
        <f t="shared" si="18"/>
        <v>96107</v>
      </c>
      <c r="G60" s="157">
        <f>G62+G64</f>
        <v>2769394</v>
      </c>
      <c r="H60" s="157">
        <f t="shared" si="18"/>
        <v>477113</v>
      </c>
      <c r="I60" s="157">
        <f t="shared" si="18"/>
        <v>0</v>
      </c>
      <c r="J60" s="157">
        <f t="shared" si="18"/>
        <v>0</v>
      </c>
      <c r="K60" s="157">
        <f t="shared" si="18"/>
        <v>0</v>
      </c>
      <c r="L60" s="157">
        <f t="shared" si="18"/>
        <v>0</v>
      </c>
    </row>
    <row r="61" spans="1:12" ht="15" customHeight="1">
      <c r="A61" s="125"/>
      <c r="B61" s="109" t="s">
        <v>41</v>
      </c>
      <c r="C61" s="42" t="s">
        <v>4</v>
      </c>
      <c r="D61" s="143">
        <f aca="true" t="shared" si="19" ref="D61:L62">D182</f>
        <v>1001537</v>
      </c>
      <c r="E61" s="143">
        <f t="shared" si="19"/>
        <v>338</v>
      </c>
      <c r="F61" s="143">
        <f t="shared" si="19"/>
        <v>22315</v>
      </c>
      <c r="G61" s="143">
        <f>G182</f>
        <v>22653</v>
      </c>
      <c r="H61" s="143">
        <f t="shared" si="19"/>
        <v>978884</v>
      </c>
      <c r="I61" s="143">
        <f t="shared" si="19"/>
        <v>0</v>
      </c>
      <c r="J61" s="143">
        <f t="shared" si="19"/>
        <v>0</v>
      </c>
      <c r="K61" s="143">
        <f t="shared" si="19"/>
        <v>0</v>
      </c>
      <c r="L61" s="143">
        <f t="shared" si="19"/>
        <v>0</v>
      </c>
    </row>
    <row r="62" spans="1:12" ht="15" customHeight="1">
      <c r="A62" s="125"/>
      <c r="B62" s="110" t="s">
        <v>42</v>
      </c>
      <c r="C62" s="79" t="s">
        <v>5</v>
      </c>
      <c r="D62" s="144">
        <f t="shared" si="19"/>
        <v>314463</v>
      </c>
      <c r="E62" s="144">
        <f t="shared" si="19"/>
        <v>26</v>
      </c>
      <c r="F62" s="144">
        <f t="shared" si="19"/>
        <v>70</v>
      </c>
      <c r="G62" s="130">
        <f>G183</f>
        <v>96</v>
      </c>
      <c r="H62" s="130">
        <f t="shared" si="19"/>
        <v>314367</v>
      </c>
      <c r="I62" s="144">
        <f t="shared" si="19"/>
        <v>0</v>
      </c>
      <c r="J62" s="144">
        <f t="shared" si="19"/>
        <v>0</v>
      </c>
      <c r="K62" s="144">
        <f t="shared" si="19"/>
        <v>0</v>
      </c>
      <c r="L62" s="144">
        <f t="shared" si="19"/>
        <v>0</v>
      </c>
    </row>
    <row r="63" spans="1:12" ht="12.75">
      <c r="A63" s="125"/>
      <c r="B63" s="198" t="s">
        <v>37</v>
      </c>
      <c r="C63" s="71" t="s">
        <v>4</v>
      </c>
      <c r="D63" s="143">
        <f aca="true" t="shared" si="20" ref="D63:L64">D539</f>
        <v>7427345</v>
      </c>
      <c r="E63" s="143">
        <f t="shared" si="20"/>
        <v>3928759</v>
      </c>
      <c r="F63" s="143">
        <f t="shared" si="20"/>
        <v>14975</v>
      </c>
      <c r="G63" s="143">
        <f>G539</f>
        <v>3943734</v>
      </c>
      <c r="H63" s="143">
        <f t="shared" si="20"/>
        <v>3483611</v>
      </c>
      <c r="I63" s="143">
        <f t="shared" si="20"/>
        <v>0</v>
      </c>
      <c r="J63" s="143">
        <f t="shared" si="20"/>
        <v>0</v>
      </c>
      <c r="K63" s="143">
        <f t="shared" si="20"/>
        <v>0</v>
      </c>
      <c r="L63" s="143">
        <f t="shared" si="20"/>
        <v>0</v>
      </c>
    </row>
    <row r="64" spans="1:12" ht="12.75">
      <c r="A64" s="125"/>
      <c r="B64" s="92"/>
      <c r="C64" s="79" t="s">
        <v>5</v>
      </c>
      <c r="D64" s="144">
        <f t="shared" si="20"/>
        <v>2932044</v>
      </c>
      <c r="E64" s="144">
        <f t="shared" si="20"/>
        <v>2693916</v>
      </c>
      <c r="F64" s="144">
        <f t="shared" si="20"/>
        <v>96037</v>
      </c>
      <c r="G64" s="144">
        <f>G540</f>
        <v>2769298</v>
      </c>
      <c r="H64" s="144">
        <f>H540</f>
        <v>162746</v>
      </c>
      <c r="I64" s="144">
        <f t="shared" si="20"/>
        <v>0</v>
      </c>
      <c r="J64" s="144">
        <f t="shared" si="20"/>
        <v>0</v>
      </c>
      <c r="K64" s="144">
        <f t="shared" si="20"/>
        <v>0</v>
      </c>
      <c r="L64" s="144">
        <f t="shared" si="20"/>
        <v>0</v>
      </c>
    </row>
    <row r="65" spans="1:12" ht="12.75">
      <c r="A65" s="125"/>
      <c r="B65" s="114" t="s">
        <v>20</v>
      </c>
      <c r="C65" s="128" t="s">
        <v>4</v>
      </c>
      <c r="D65" s="62">
        <f aca="true" t="shared" si="21" ref="D65:L66">D69</f>
        <v>295249</v>
      </c>
      <c r="E65" s="62">
        <f t="shared" si="21"/>
        <v>0</v>
      </c>
      <c r="F65" s="62">
        <f t="shared" si="21"/>
        <v>0</v>
      </c>
      <c r="G65" s="62">
        <f>G69</f>
        <v>0</v>
      </c>
      <c r="H65" s="62">
        <f t="shared" si="21"/>
        <v>295249</v>
      </c>
      <c r="I65" s="62">
        <f t="shared" si="21"/>
        <v>0</v>
      </c>
      <c r="J65" s="62">
        <f t="shared" si="21"/>
        <v>0</v>
      </c>
      <c r="K65" s="62">
        <f t="shared" si="21"/>
        <v>0</v>
      </c>
      <c r="L65" s="62">
        <f t="shared" si="21"/>
        <v>0</v>
      </c>
    </row>
    <row r="66" spans="1:12" ht="12.75">
      <c r="A66" s="125"/>
      <c r="B66" s="113"/>
      <c r="C66" s="103" t="s">
        <v>5</v>
      </c>
      <c r="D66" s="104">
        <f t="shared" si="21"/>
        <v>89090</v>
      </c>
      <c r="E66" s="104">
        <f t="shared" si="21"/>
        <v>0</v>
      </c>
      <c r="F66" s="104">
        <f t="shared" si="21"/>
        <v>0</v>
      </c>
      <c r="G66" s="104">
        <f>G70</f>
        <v>0</v>
      </c>
      <c r="H66" s="104">
        <f t="shared" si="21"/>
        <v>89090</v>
      </c>
      <c r="I66" s="104">
        <f t="shared" si="21"/>
        <v>0</v>
      </c>
      <c r="J66" s="104">
        <f t="shared" si="21"/>
        <v>0</v>
      </c>
      <c r="K66" s="104">
        <f t="shared" si="21"/>
        <v>0</v>
      </c>
      <c r="L66" s="104">
        <f t="shared" si="21"/>
        <v>0</v>
      </c>
    </row>
    <row r="67" spans="1:12" ht="12.75" hidden="1">
      <c r="A67" s="125"/>
      <c r="B67" s="108" t="s">
        <v>29</v>
      </c>
      <c r="C67" s="42" t="s">
        <v>4</v>
      </c>
      <c r="D67" s="88"/>
      <c r="E67" s="42"/>
      <c r="F67" s="88"/>
      <c r="G67" s="88"/>
      <c r="H67" s="130"/>
      <c r="I67" s="88"/>
      <c r="J67" s="88"/>
      <c r="K67" s="88"/>
      <c r="L67" s="87"/>
    </row>
    <row r="68" spans="1:12" ht="12.75" hidden="1">
      <c r="A68" s="125"/>
      <c r="B68" s="93"/>
      <c r="C68" s="79" t="s">
        <v>5</v>
      </c>
      <c r="D68" s="92"/>
      <c r="E68" s="79"/>
      <c r="F68" s="92"/>
      <c r="G68" s="88"/>
      <c r="H68" s="130"/>
      <c r="I68" s="92"/>
      <c r="J68" s="92"/>
      <c r="K68" s="92"/>
      <c r="L68" s="93"/>
    </row>
    <row r="69" spans="1:12" ht="15" customHeight="1">
      <c r="A69" s="125"/>
      <c r="B69" s="233" t="s">
        <v>41</v>
      </c>
      <c r="C69" s="71" t="s">
        <v>4</v>
      </c>
      <c r="D69" s="143">
        <f aca="true" t="shared" si="22" ref="D69:L70">D193</f>
        <v>295249</v>
      </c>
      <c r="E69" s="143">
        <f t="shared" si="22"/>
        <v>0</v>
      </c>
      <c r="F69" s="143">
        <f t="shared" si="22"/>
        <v>0</v>
      </c>
      <c r="G69" s="143">
        <f>G193</f>
        <v>0</v>
      </c>
      <c r="H69" s="143">
        <f t="shared" si="22"/>
        <v>295249</v>
      </c>
      <c r="I69" s="143">
        <f t="shared" si="22"/>
        <v>0</v>
      </c>
      <c r="J69" s="143">
        <f t="shared" si="22"/>
        <v>0</v>
      </c>
      <c r="K69" s="143">
        <f t="shared" si="22"/>
        <v>0</v>
      </c>
      <c r="L69" s="143">
        <f t="shared" si="22"/>
        <v>0</v>
      </c>
    </row>
    <row r="70" spans="1:12" ht="15" customHeight="1">
      <c r="A70" s="125"/>
      <c r="B70" s="211" t="s">
        <v>42</v>
      </c>
      <c r="C70" s="79" t="s">
        <v>5</v>
      </c>
      <c r="D70" s="144">
        <f t="shared" si="22"/>
        <v>89090</v>
      </c>
      <c r="E70" s="144">
        <f t="shared" si="22"/>
        <v>0</v>
      </c>
      <c r="F70" s="144">
        <f t="shared" si="22"/>
        <v>0</v>
      </c>
      <c r="G70" s="144">
        <f>G194</f>
        <v>0</v>
      </c>
      <c r="H70" s="144">
        <f t="shared" si="22"/>
        <v>89090</v>
      </c>
      <c r="I70" s="144">
        <f t="shared" si="22"/>
        <v>0</v>
      </c>
      <c r="J70" s="144">
        <f t="shared" si="22"/>
        <v>0</v>
      </c>
      <c r="K70" s="144">
        <f t="shared" si="22"/>
        <v>0</v>
      </c>
      <c r="L70" s="144">
        <f t="shared" si="22"/>
        <v>0</v>
      </c>
    </row>
    <row r="71" spans="1:12" ht="12.75">
      <c r="A71" s="125"/>
      <c r="B71" s="111" t="s">
        <v>37</v>
      </c>
      <c r="C71" s="42" t="s">
        <v>4</v>
      </c>
      <c r="D71" s="143">
        <f aca="true" t="shared" si="23" ref="D71:L72">D551</f>
        <v>35000</v>
      </c>
      <c r="E71" s="143">
        <f t="shared" si="23"/>
        <v>0</v>
      </c>
      <c r="F71" s="143">
        <f t="shared" si="23"/>
        <v>35000</v>
      </c>
      <c r="G71" s="130">
        <f>G551</f>
        <v>35000</v>
      </c>
      <c r="H71" s="130">
        <f t="shared" si="23"/>
        <v>0</v>
      </c>
      <c r="I71" s="143">
        <f t="shared" si="23"/>
        <v>0</v>
      </c>
      <c r="J71" s="143">
        <f t="shared" si="23"/>
        <v>0</v>
      </c>
      <c r="K71" s="143">
        <f t="shared" si="23"/>
        <v>0</v>
      </c>
      <c r="L71" s="143">
        <f t="shared" si="23"/>
        <v>0</v>
      </c>
    </row>
    <row r="72" spans="1:12" ht="12.75">
      <c r="A72" s="125"/>
      <c r="B72" s="93"/>
      <c r="C72" s="79" t="s">
        <v>5</v>
      </c>
      <c r="D72" s="144">
        <f t="shared" si="23"/>
        <v>35001</v>
      </c>
      <c r="E72" s="144">
        <f t="shared" si="23"/>
        <v>0</v>
      </c>
      <c r="F72" s="144">
        <f t="shared" si="23"/>
        <v>23685</v>
      </c>
      <c r="G72" s="144">
        <f>G552</f>
        <v>23685</v>
      </c>
      <c r="H72" s="144">
        <f t="shared" si="23"/>
        <v>11316</v>
      </c>
      <c r="I72" s="144">
        <f t="shared" si="23"/>
        <v>0</v>
      </c>
      <c r="J72" s="144">
        <f t="shared" si="23"/>
        <v>0</v>
      </c>
      <c r="K72" s="144">
        <f t="shared" si="23"/>
        <v>0</v>
      </c>
      <c r="L72" s="144">
        <f t="shared" si="23"/>
        <v>0</v>
      </c>
    </row>
    <row r="73" spans="1:12" ht="12.75">
      <c r="A73" s="125"/>
      <c r="B73" s="747" t="s">
        <v>14</v>
      </c>
      <c r="C73" s="747"/>
      <c r="D73" s="747"/>
      <c r="E73" s="747"/>
      <c r="F73" s="747"/>
      <c r="G73" s="747"/>
      <c r="H73" s="747"/>
      <c r="I73" s="747"/>
      <c r="J73" s="747"/>
      <c r="K73" s="747"/>
      <c r="L73" s="748"/>
    </row>
    <row r="74" spans="1:12" ht="12.75">
      <c r="A74" s="125"/>
      <c r="B74" s="749" t="s">
        <v>8</v>
      </c>
      <c r="C74" s="749"/>
      <c r="D74" s="749"/>
      <c r="E74" s="749"/>
      <c r="F74" s="749"/>
      <c r="G74" s="749"/>
      <c r="H74" s="749"/>
      <c r="I74" s="749"/>
      <c r="J74" s="749"/>
      <c r="K74" s="749"/>
      <c r="L74" s="750"/>
    </row>
    <row r="75" spans="1:12" ht="12.75">
      <c r="A75" s="125"/>
      <c r="B75" s="87" t="s">
        <v>12</v>
      </c>
      <c r="C75" s="42" t="s">
        <v>4</v>
      </c>
      <c r="D75" s="130">
        <f aca="true" t="shared" si="24" ref="D75:L76">D77</f>
        <v>1257272</v>
      </c>
      <c r="E75" s="130">
        <f t="shared" si="24"/>
        <v>27114</v>
      </c>
      <c r="F75" s="130">
        <f t="shared" si="24"/>
        <v>0</v>
      </c>
      <c r="G75" s="130">
        <f>G77</f>
        <v>27114</v>
      </c>
      <c r="H75" s="130">
        <f t="shared" si="24"/>
        <v>1230158</v>
      </c>
      <c r="I75" s="130">
        <f t="shared" si="24"/>
        <v>0</v>
      </c>
      <c r="J75" s="130">
        <f t="shared" si="24"/>
        <v>0</v>
      </c>
      <c r="K75" s="130">
        <f t="shared" si="24"/>
        <v>0</v>
      </c>
      <c r="L75" s="130">
        <f t="shared" si="24"/>
        <v>0</v>
      </c>
    </row>
    <row r="76" spans="1:12" ht="13.5" thickBot="1">
      <c r="A76" s="125"/>
      <c r="B76" s="134"/>
      <c r="C76" s="135" t="s">
        <v>5</v>
      </c>
      <c r="D76" s="136">
        <f t="shared" si="24"/>
        <v>15211</v>
      </c>
      <c r="E76" s="136">
        <f t="shared" si="24"/>
        <v>15086</v>
      </c>
      <c r="F76" s="136">
        <f t="shared" si="24"/>
        <v>0</v>
      </c>
      <c r="G76" s="136">
        <f>G78</f>
        <v>15086</v>
      </c>
      <c r="H76" s="136">
        <f t="shared" si="24"/>
        <v>125</v>
      </c>
      <c r="I76" s="136">
        <f t="shared" si="24"/>
        <v>0</v>
      </c>
      <c r="J76" s="136">
        <f t="shared" si="24"/>
        <v>0</v>
      </c>
      <c r="K76" s="136">
        <f t="shared" si="24"/>
        <v>0</v>
      </c>
      <c r="L76" s="136">
        <f t="shared" si="24"/>
        <v>0</v>
      </c>
    </row>
    <row r="77" spans="1:12" ht="12.75">
      <c r="A77" s="125"/>
      <c r="B77" s="107" t="s">
        <v>24</v>
      </c>
      <c r="C77" s="125" t="s">
        <v>4</v>
      </c>
      <c r="D77" s="137">
        <f aca="true" t="shared" si="25" ref="D77:L78">D79</f>
        <v>1257272</v>
      </c>
      <c r="E77" s="137">
        <f t="shared" si="25"/>
        <v>27114</v>
      </c>
      <c r="F77" s="137">
        <f t="shared" si="25"/>
        <v>0</v>
      </c>
      <c r="G77" s="137">
        <f>G79</f>
        <v>27114</v>
      </c>
      <c r="H77" s="137">
        <f t="shared" si="25"/>
        <v>1230158</v>
      </c>
      <c r="I77" s="137">
        <f t="shared" si="25"/>
        <v>0</v>
      </c>
      <c r="J77" s="137">
        <f t="shared" si="25"/>
        <v>0</v>
      </c>
      <c r="K77" s="137">
        <f t="shared" si="25"/>
        <v>0</v>
      </c>
      <c r="L77" s="137">
        <f t="shared" si="25"/>
        <v>0</v>
      </c>
    </row>
    <row r="78" spans="1:12" ht="12.75">
      <c r="A78" s="125"/>
      <c r="B78" s="93" t="s">
        <v>10</v>
      </c>
      <c r="C78" s="138" t="s">
        <v>5</v>
      </c>
      <c r="D78" s="139">
        <f t="shared" si="25"/>
        <v>15211</v>
      </c>
      <c r="E78" s="139">
        <f t="shared" si="25"/>
        <v>15086</v>
      </c>
      <c r="F78" s="139">
        <f t="shared" si="25"/>
        <v>0</v>
      </c>
      <c r="G78" s="139">
        <f>G80</f>
        <v>15086</v>
      </c>
      <c r="H78" s="139">
        <f t="shared" si="25"/>
        <v>125</v>
      </c>
      <c r="I78" s="139">
        <f t="shared" si="25"/>
        <v>0</v>
      </c>
      <c r="J78" s="139">
        <f t="shared" si="25"/>
        <v>0</v>
      </c>
      <c r="K78" s="139">
        <f t="shared" si="25"/>
        <v>0</v>
      </c>
      <c r="L78" s="139">
        <f t="shared" si="25"/>
        <v>0</v>
      </c>
    </row>
    <row r="79" spans="1:12" ht="12.75">
      <c r="A79" s="125"/>
      <c r="B79" s="111" t="s">
        <v>37</v>
      </c>
      <c r="C79" s="42" t="s">
        <v>4</v>
      </c>
      <c r="D79" s="143">
        <f aca="true" t="shared" si="26" ref="D79:L80">D631</f>
        <v>1257272</v>
      </c>
      <c r="E79" s="143">
        <f t="shared" si="26"/>
        <v>27114</v>
      </c>
      <c r="F79" s="143">
        <f t="shared" si="26"/>
        <v>0</v>
      </c>
      <c r="G79" s="143">
        <f>G631</f>
        <v>27114</v>
      </c>
      <c r="H79" s="143">
        <f t="shared" si="26"/>
        <v>1230158</v>
      </c>
      <c r="I79" s="143">
        <f t="shared" si="26"/>
        <v>0</v>
      </c>
      <c r="J79" s="143">
        <f t="shared" si="26"/>
        <v>0</v>
      </c>
      <c r="K79" s="143">
        <f t="shared" si="26"/>
        <v>0</v>
      </c>
      <c r="L79" s="143">
        <f t="shared" si="26"/>
        <v>0</v>
      </c>
    </row>
    <row r="80" spans="1:12" ht="12.75">
      <c r="A80" s="125"/>
      <c r="B80" s="93"/>
      <c r="C80" s="79" t="s">
        <v>5</v>
      </c>
      <c r="D80" s="144">
        <f t="shared" si="26"/>
        <v>15211</v>
      </c>
      <c r="E80" s="144">
        <f t="shared" si="26"/>
        <v>15086</v>
      </c>
      <c r="F80" s="144">
        <f t="shared" si="26"/>
        <v>0</v>
      </c>
      <c r="G80" s="144">
        <f>G632</f>
        <v>15086</v>
      </c>
      <c r="H80" s="144">
        <f t="shared" si="26"/>
        <v>125</v>
      </c>
      <c r="I80" s="144">
        <f t="shared" si="26"/>
        <v>0</v>
      </c>
      <c r="J80" s="144">
        <f t="shared" si="26"/>
        <v>0</v>
      </c>
      <c r="K80" s="144">
        <f t="shared" si="26"/>
        <v>0</v>
      </c>
      <c r="L80" s="144">
        <f t="shared" si="26"/>
        <v>0</v>
      </c>
    </row>
    <row r="81" spans="1:12" ht="12.75">
      <c r="A81" s="125"/>
      <c r="B81" s="747" t="s">
        <v>15</v>
      </c>
      <c r="C81" s="747"/>
      <c r="D81" s="747"/>
      <c r="E81" s="747"/>
      <c r="F81" s="747"/>
      <c r="G81" s="747"/>
      <c r="H81" s="747"/>
      <c r="I81" s="747"/>
      <c r="J81" s="747"/>
      <c r="K81" s="747"/>
      <c r="L81" s="748"/>
    </row>
    <row r="82" spans="1:12" ht="12.75">
      <c r="A82" s="125"/>
      <c r="B82" s="749" t="s">
        <v>8</v>
      </c>
      <c r="C82" s="749"/>
      <c r="D82" s="749"/>
      <c r="E82" s="749"/>
      <c r="F82" s="749"/>
      <c r="G82" s="749"/>
      <c r="H82" s="749"/>
      <c r="I82" s="749"/>
      <c r="J82" s="749"/>
      <c r="K82" s="749"/>
      <c r="L82" s="750"/>
    </row>
    <row r="83" spans="1:12" ht="12.75">
      <c r="A83" s="125"/>
      <c r="B83" s="87" t="s">
        <v>12</v>
      </c>
      <c r="C83" s="42" t="s">
        <v>4</v>
      </c>
      <c r="D83" s="130">
        <f aca="true" t="shared" si="27" ref="D83:L84">D85</f>
        <v>1046507</v>
      </c>
      <c r="E83" s="130">
        <f t="shared" si="27"/>
        <v>778195</v>
      </c>
      <c r="F83" s="130">
        <f t="shared" si="27"/>
        <v>26854</v>
      </c>
      <c r="G83" s="130">
        <f>G85</f>
        <v>780764</v>
      </c>
      <c r="H83" s="130">
        <f t="shared" si="27"/>
        <v>265743</v>
      </c>
      <c r="I83" s="130">
        <f t="shared" si="27"/>
        <v>0</v>
      </c>
      <c r="J83" s="130">
        <f t="shared" si="27"/>
        <v>0</v>
      </c>
      <c r="K83" s="130">
        <f t="shared" si="27"/>
        <v>0</v>
      </c>
      <c r="L83" s="130">
        <f t="shared" si="27"/>
        <v>0</v>
      </c>
    </row>
    <row r="84" spans="1:12" ht="13.5" thickBot="1">
      <c r="A84" s="125"/>
      <c r="B84" s="134"/>
      <c r="C84" s="135" t="s">
        <v>5</v>
      </c>
      <c r="D84" s="136">
        <f t="shared" si="27"/>
        <v>827961.9</v>
      </c>
      <c r="E84" s="136">
        <f t="shared" si="27"/>
        <v>293114</v>
      </c>
      <c r="F84" s="136">
        <f t="shared" si="27"/>
        <v>285248.9</v>
      </c>
      <c r="G84" s="136">
        <f>G86</f>
        <v>602649.9</v>
      </c>
      <c r="H84" s="136">
        <f t="shared" si="27"/>
        <v>225312</v>
      </c>
      <c r="I84" s="136">
        <f t="shared" si="27"/>
        <v>0</v>
      </c>
      <c r="J84" s="136">
        <f t="shared" si="27"/>
        <v>0</v>
      </c>
      <c r="K84" s="136">
        <f t="shared" si="27"/>
        <v>0</v>
      </c>
      <c r="L84" s="136">
        <f t="shared" si="27"/>
        <v>0</v>
      </c>
    </row>
    <row r="85" spans="1:12" ht="12.75">
      <c r="A85" s="125"/>
      <c r="B85" s="107" t="s">
        <v>24</v>
      </c>
      <c r="C85" s="125" t="s">
        <v>4</v>
      </c>
      <c r="D85" s="137">
        <f aca="true" t="shared" si="28" ref="D85:L86">D87</f>
        <v>1046507</v>
      </c>
      <c r="E85" s="137">
        <f t="shared" si="28"/>
        <v>778195</v>
      </c>
      <c r="F85" s="137">
        <f t="shared" si="28"/>
        <v>26854</v>
      </c>
      <c r="G85" s="137">
        <f>G87</f>
        <v>780764</v>
      </c>
      <c r="H85" s="137">
        <f t="shared" si="28"/>
        <v>265743</v>
      </c>
      <c r="I85" s="137">
        <f t="shared" si="28"/>
        <v>0</v>
      </c>
      <c r="J85" s="137">
        <f t="shared" si="28"/>
        <v>0</v>
      </c>
      <c r="K85" s="137">
        <f t="shared" si="28"/>
        <v>0</v>
      </c>
      <c r="L85" s="137">
        <f t="shared" si="28"/>
        <v>0</v>
      </c>
    </row>
    <row r="86" spans="1:12" ht="12.75">
      <c r="A86" s="125"/>
      <c r="B86" s="93" t="s">
        <v>10</v>
      </c>
      <c r="C86" s="138" t="s">
        <v>5</v>
      </c>
      <c r="D86" s="139">
        <f t="shared" si="28"/>
        <v>827961.9</v>
      </c>
      <c r="E86" s="139">
        <f t="shared" si="28"/>
        <v>293114</v>
      </c>
      <c r="F86" s="139">
        <f t="shared" si="28"/>
        <v>285248.9</v>
      </c>
      <c r="G86" s="139">
        <f>G88</f>
        <v>602649.9</v>
      </c>
      <c r="H86" s="139">
        <f t="shared" si="28"/>
        <v>225312</v>
      </c>
      <c r="I86" s="139">
        <f t="shared" si="28"/>
        <v>0</v>
      </c>
      <c r="J86" s="139">
        <f t="shared" si="28"/>
        <v>0</v>
      </c>
      <c r="K86" s="139">
        <f t="shared" si="28"/>
        <v>0</v>
      </c>
      <c r="L86" s="139">
        <f t="shared" si="28"/>
        <v>0</v>
      </c>
    </row>
    <row r="87" spans="1:12" ht="12.75">
      <c r="A87" s="125"/>
      <c r="B87" s="111" t="s">
        <v>37</v>
      </c>
      <c r="C87" s="42" t="s">
        <v>4</v>
      </c>
      <c r="D87" s="130">
        <f aca="true" t="shared" si="29" ref="D87:L88">D95+D103</f>
        <v>1046507</v>
      </c>
      <c r="E87" s="130">
        <f t="shared" si="29"/>
        <v>778195</v>
      </c>
      <c r="F87" s="130">
        <f t="shared" si="29"/>
        <v>26854</v>
      </c>
      <c r="G87" s="130">
        <f>G95+G103</f>
        <v>780764</v>
      </c>
      <c r="H87" s="130">
        <f t="shared" si="29"/>
        <v>265743</v>
      </c>
      <c r="I87" s="130">
        <f t="shared" si="29"/>
        <v>0</v>
      </c>
      <c r="J87" s="130">
        <f t="shared" si="29"/>
        <v>0</v>
      </c>
      <c r="K87" s="130">
        <f t="shared" si="29"/>
        <v>0</v>
      </c>
      <c r="L87" s="130">
        <f t="shared" si="29"/>
        <v>0</v>
      </c>
    </row>
    <row r="88" spans="1:12" ht="12.75">
      <c r="A88" s="125"/>
      <c r="B88" s="93"/>
      <c r="C88" s="79" t="s">
        <v>5</v>
      </c>
      <c r="D88" s="130">
        <f t="shared" si="29"/>
        <v>827961.9</v>
      </c>
      <c r="E88" s="130">
        <f t="shared" si="29"/>
        <v>293114</v>
      </c>
      <c r="F88" s="130">
        <f t="shared" si="29"/>
        <v>285248.9</v>
      </c>
      <c r="G88" s="130">
        <f>G96+G104</f>
        <v>602649.9</v>
      </c>
      <c r="H88" s="130">
        <f>H96+H104</f>
        <v>225312</v>
      </c>
      <c r="I88" s="130">
        <f t="shared" si="29"/>
        <v>0</v>
      </c>
      <c r="J88" s="130">
        <f t="shared" si="29"/>
        <v>0</v>
      </c>
      <c r="K88" s="130">
        <f t="shared" si="29"/>
        <v>0</v>
      </c>
      <c r="L88" s="130">
        <f t="shared" si="29"/>
        <v>0</v>
      </c>
    </row>
    <row r="89" spans="1:12" ht="12.75">
      <c r="A89" s="125"/>
      <c r="B89" s="755" t="s">
        <v>25</v>
      </c>
      <c r="C89" s="755"/>
      <c r="D89" s="755"/>
      <c r="E89" s="755"/>
      <c r="F89" s="755"/>
      <c r="G89" s="755"/>
      <c r="H89" s="755"/>
      <c r="I89" s="755"/>
      <c r="J89" s="755"/>
      <c r="K89" s="755"/>
      <c r="L89" s="756"/>
    </row>
    <row r="90" spans="1:12" ht="12.75">
      <c r="A90" s="125"/>
      <c r="B90" s="749" t="s">
        <v>8</v>
      </c>
      <c r="C90" s="749"/>
      <c r="D90" s="749"/>
      <c r="E90" s="749"/>
      <c r="F90" s="749"/>
      <c r="G90" s="749"/>
      <c r="H90" s="749"/>
      <c r="I90" s="749"/>
      <c r="J90" s="749"/>
      <c r="K90" s="749"/>
      <c r="L90" s="750"/>
    </row>
    <row r="91" spans="1:12" ht="12.75">
      <c r="A91" s="125"/>
      <c r="B91" s="87" t="s">
        <v>12</v>
      </c>
      <c r="C91" s="42" t="s">
        <v>4</v>
      </c>
      <c r="D91" s="130">
        <f aca="true" t="shared" si="30" ref="D91:L92">D93</f>
        <v>1032781</v>
      </c>
      <c r="E91" s="130">
        <f t="shared" si="30"/>
        <v>777510</v>
      </c>
      <c r="F91" s="130">
        <f t="shared" si="30"/>
        <v>29</v>
      </c>
      <c r="G91" s="130">
        <f>G93</f>
        <v>777539</v>
      </c>
      <c r="H91" s="130">
        <f t="shared" si="30"/>
        <v>255242</v>
      </c>
      <c r="I91" s="130">
        <f t="shared" si="30"/>
        <v>0</v>
      </c>
      <c r="J91" s="130">
        <f t="shared" si="30"/>
        <v>0</v>
      </c>
      <c r="K91" s="130">
        <f t="shared" si="30"/>
        <v>0</v>
      </c>
      <c r="L91" s="130">
        <f t="shared" si="30"/>
        <v>0</v>
      </c>
    </row>
    <row r="92" spans="1:12" ht="13.5" thickBot="1">
      <c r="A92" s="125"/>
      <c r="B92" s="134"/>
      <c r="C92" s="135" t="s">
        <v>5</v>
      </c>
      <c r="D92" s="136">
        <f t="shared" si="30"/>
        <v>777526.9</v>
      </c>
      <c r="E92" s="136">
        <f t="shared" si="30"/>
        <v>293114</v>
      </c>
      <c r="F92" s="136">
        <f t="shared" si="30"/>
        <v>284891.9</v>
      </c>
      <c r="G92" s="136">
        <f>G94</f>
        <v>578005.9</v>
      </c>
      <c r="H92" s="136">
        <f t="shared" si="30"/>
        <v>199521</v>
      </c>
      <c r="I92" s="136">
        <f t="shared" si="30"/>
        <v>0</v>
      </c>
      <c r="J92" s="136">
        <f t="shared" si="30"/>
        <v>0</v>
      </c>
      <c r="K92" s="136">
        <f t="shared" si="30"/>
        <v>0</v>
      </c>
      <c r="L92" s="136">
        <f t="shared" si="30"/>
        <v>0</v>
      </c>
    </row>
    <row r="93" spans="1:12" ht="12.75">
      <c r="A93" s="125"/>
      <c r="B93" s="107" t="s">
        <v>24</v>
      </c>
      <c r="C93" s="125" t="s">
        <v>4</v>
      </c>
      <c r="D93" s="137">
        <f aca="true" t="shared" si="31" ref="D93:L94">D95</f>
        <v>1032781</v>
      </c>
      <c r="E93" s="137">
        <f t="shared" si="31"/>
        <v>777510</v>
      </c>
      <c r="F93" s="137">
        <f t="shared" si="31"/>
        <v>29</v>
      </c>
      <c r="G93" s="137">
        <f>G95</f>
        <v>777539</v>
      </c>
      <c r="H93" s="137">
        <f t="shared" si="31"/>
        <v>255242</v>
      </c>
      <c r="I93" s="137">
        <f t="shared" si="31"/>
        <v>0</v>
      </c>
      <c r="J93" s="137">
        <f t="shared" si="31"/>
        <v>0</v>
      </c>
      <c r="K93" s="137">
        <f t="shared" si="31"/>
        <v>0</v>
      </c>
      <c r="L93" s="137">
        <f t="shared" si="31"/>
        <v>0</v>
      </c>
    </row>
    <row r="94" spans="1:12" ht="12.75">
      <c r="A94" s="125"/>
      <c r="B94" s="93" t="s">
        <v>10</v>
      </c>
      <c r="C94" s="138" t="s">
        <v>5</v>
      </c>
      <c r="D94" s="139">
        <f t="shared" si="31"/>
        <v>777526.9</v>
      </c>
      <c r="E94" s="139">
        <f t="shared" si="31"/>
        <v>293114</v>
      </c>
      <c r="F94" s="139">
        <f t="shared" si="31"/>
        <v>284891.9</v>
      </c>
      <c r="G94" s="139">
        <f>G96</f>
        <v>578005.9</v>
      </c>
      <c r="H94" s="139">
        <f t="shared" si="31"/>
        <v>199521</v>
      </c>
      <c r="I94" s="139">
        <f t="shared" si="31"/>
        <v>0</v>
      </c>
      <c r="J94" s="139">
        <f t="shared" si="31"/>
        <v>0</v>
      </c>
      <c r="K94" s="139">
        <f t="shared" si="31"/>
        <v>0</v>
      </c>
      <c r="L94" s="139">
        <f t="shared" si="31"/>
        <v>0</v>
      </c>
    </row>
    <row r="95" spans="1:12" ht="12.75">
      <c r="A95" s="125"/>
      <c r="B95" s="111" t="s">
        <v>37</v>
      </c>
      <c r="C95" s="42" t="s">
        <v>4</v>
      </c>
      <c r="D95" s="130">
        <f aca="true" t="shared" si="32" ref="D95:L96">D460</f>
        <v>1032781</v>
      </c>
      <c r="E95" s="130">
        <f t="shared" si="32"/>
        <v>777510</v>
      </c>
      <c r="F95" s="130">
        <f t="shared" si="32"/>
        <v>29</v>
      </c>
      <c r="G95" s="130">
        <f>G460</f>
        <v>777539</v>
      </c>
      <c r="H95" s="130">
        <f t="shared" si="32"/>
        <v>255242</v>
      </c>
      <c r="I95" s="130">
        <f t="shared" si="32"/>
        <v>0</v>
      </c>
      <c r="J95" s="130">
        <f t="shared" si="32"/>
        <v>0</v>
      </c>
      <c r="K95" s="130">
        <f t="shared" si="32"/>
        <v>0</v>
      </c>
      <c r="L95" s="130">
        <f t="shared" si="32"/>
        <v>0</v>
      </c>
    </row>
    <row r="96" spans="1:12" ht="12.75">
      <c r="A96" s="125"/>
      <c r="B96" s="93"/>
      <c r="C96" s="79" t="s">
        <v>5</v>
      </c>
      <c r="D96" s="130">
        <f t="shared" si="32"/>
        <v>777526.9</v>
      </c>
      <c r="E96" s="130">
        <f t="shared" si="32"/>
        <v>293114</v>
      </c>
      <c r="F96" s="130">
        <f t="shared" si="32"/>
        <v>284891.9</v>
      </c>
      <c r="G96" s="130">
        <f>G461</f>
        <v>578005.9</v>
      </c>
      <c r="H96" s="130">
        <f t="shared" si="32"/>
        <v>199521</v>
      </c>
      <c r="I96" s="130">
        <f t="shared" si="32"/>
        <v>0</v>
      </c>
      <c r="J96" s="130">
        <f t="shared" si="32"/>
        <v>0</v>
      </c>
      <c r="K96" s="130">
        <f t="shared" si="32"/>
        <v>0</v>
      </c>
      <c r="L96" s="130">
        <f t="shared" si="32"/>
        <v>0</v>
      </c>
    </row>
    <row r="97" spans="1:12" ht="12.75">
      <c r="A97" s="125"/>
      <c r="B97" s="755" t="s">
        <v>26</v>
      </c>
      <c r="C97" s="755"/>
      <c r="D97" s="755"/>
      <c r="E97" s="755"/>
      <c r="F97" s="755"/>
      <c r="G97" s="755"/>
      <c r="H97" s="755"/>
      <c r="I97" s="755"/>
      <c r="J97" s="755"/>
      <c r="K97" s="755"/>
      <c r="L97" s="756"/>
    </row>
    <row r="98" spans="1:12" ht="12.75">
      <c r="A98" s="125"/>
      <c r="B98" s="749" t="s">
        <v>8</v>
      </c>
      <c r="C98" s="749"/>
      <c r="D98" s="749"/>
      <c r="E98" s="749"/>
      <c r="F98" s="749"/>
      <c r="G98" s="749"/>
      <c r="H98" s="749"/>
      <c r="I98" s="749"/>
      <c r="J98" s="749"/>
      <c r="K98" s="749"/>
      <c r="L98" s="750"/>
    </row>
    <row r="99" spans="1:12" ht="13.5" customHeight="1">
      <c r="A99" s="125"/>
      <c r="B99" s="87" t="s">
        <v>12</v>
      </c>
      <c r="C99" s="42" t="s">
        <v>4</v>
      </c>
      <c r="D99" s="130">
        <f aca="true" t="shared" si="33" ref="D99:L100">D101</f>
        <v>13726</v>
      </c>
      <c r="E99" s="130">
        <f t="shared" si="33"/>
        <v>685</v>
      </c>
      <c r="F99" s="130">
        <f t="shared" si="33"/>
        <v>26825</v>
      </c>
      <c r="G99" s="130">
        <f>G101</f>
        <v>3225</v>
      </c>
      <c r="H99" s="130">
        <f t="shared" si="33"/>
        <v>10501</v>
      </c>
      <c r="I99" s="130">
        <f t="shared" si="33"/>
        <v>0</v>
      </c>
      <c r="J99" s="130">
        <f t="shared" si="33"/>
        <v>0</v>
      </c>
      <c r="K99" s="130">
        <f t="shared" si="33"/>
        <v>0</v>
      </c>
      <c r="L99" s="130">
        <f t="shared" si="33"/>
        <v>0</v>
      </c>
    </row>
    <row r="100" spans="1:12" ht="13.5" thickBot="1">
      <c r="A100" s="125"/>
      <c r="B100" s="134"/>
      <c r="C100" s="135" t="s">
        <v>5</v>
      </c>
      <c r="D100" s="136">
        <f t="shared" si="33"/>
        <v>50435</v>
      </c>
      <c r="E100" s="136">
        <f t="shared" si="33"/>
        <v>0</v>
      </c>
      <c r="F100" s="136">
        <f t="shared" si="33"/>
        <v>357</v>
      </c>
      <c r="G100" s="136">
        <f>G102</f>
        <v>24644</v>
      </c>
      <c r="H100" s="136">
        <f t="shared" si="33"/>
        <v>25791</v>
      </c>
      <c r="I100" s="136">
        <f t="shared" si="33"/>
        <v>0</v>
      </c>
      <c r="J100" s="136">
        <f t="shared" si="33"/>
        <v>0</v>
      </c>
      <c r="K100" s="136">
        <f t="shared" si="33"/>
        <v>0</v>
      </c>
      <c r="L100" s="136">
        <f t="shared" si="33"/>
        <v>0</v>
      </c>
    </row>
    <row r="101" spans="1:12" ht="12.75">
      <c r="A101" s="125"/>
      <c r="B101" s="107" t="s">
        <v>24</v>
      </c>
      <c r="C101" s="125" t="s">
        <v>4</v>
      </c>
      <c r="D101" s="137">
        <f aca="true" t="shared" si="34" ref="D101:L102">D103</f>
        <v>13726</v>
      </c>
      <c r="E101" s="137">
        <f t="shared" si="34"/>
        <v>685</v>
      </c>
      <c r="F101" s="137">
        <f t="shared" si="34"/>
        <v>26825</v>
      </c>
      <c r="G101" s="137">
        <f>G103</f>
        <v>3225</v>
      </c>
      <c r="H101" s="137">
        <f t="shared" si="34"/>
        <v>10501</v>
      </c>
      <c r="I101" s="137">
        <f t="shared" si="34"/>
        <v>0</v>
      </c>
      <c r="J101" s="137">
        <f t="shared" si="34"/>
        <v>0</v>
      </c>
      <c r="K101" s="137">
        <f t="shared" si="34"/>
        <v>0</v>
      </c>
      <c r="L101" s="137">
        <f t="shared" si="34"/>
        <v>0</v>
      </c>
    </row>
    <row r="102" spans="1:12" ht="12.75">
      <c r="A102" s="125"/>
      <c r="B102" s="93" t="s">
        <v>10</v>
      </c>
      <c r="C102" s="138" t="s">
        <v>5</v>
      </c>
      <c r="D102" s="139">
        <f t="shared" si="34"/>
        <v>50435</v>
      </c>
      <c r="E102" s="139">
        <f t="shared" si="34"/>
        <v>0</v>
      </c>
      <c r="F102" s="139">
        <f t="shared" si="34"/>
        <v>357</v>
      </c>
      <c r="G102" s="139">
        <f>G104</f>
        <v>24644</v>
      </c>
      <c r="H102" s="139">
        <f t="shared" si="34"/>
        <v>25791</v>
      </c>
      <c r="I102" s="139">
        <f t="shared" si="34"/>
        <v>0</v>
      </c>
      <c r="J102" s="139">
        <f t="shared" si="34"/>
        <v>0</v>
      </c>
      <c r="K102" s="139">
        <f t="shared" si="34"/>
        <v>0</v>
      </c>
      <c r="L102" s="139">
        <f t="shared" si="34"/>
        <v>0</v>
      </c>
    </row>
    <row r="103" spans="1:12" ht="12.75">
      <c r="A103" s="125"/>
      <c r="B103" s="111" t="s">
        <v>37</v>
      </c>
      <c r="C103" s="42" t="s">
        <v>4</v>
      </c>
      <c r="D103" s="130">
        <f aca="true" t="shared" si="35" ref="D103:L103">D488+D494+D688+D696</f>
        <v>13726</v>
      </c>
      <c r="E103" s="130">
        <f t="shared" si="35"/>
        <v>685</v>
      </c>
      <c r="F103" s="130">
        <f t="shared" si="35"/>
        <v>26825</v>
      </c>
      <c r="G103" s="130">
        <f t="shared" si="35"/>
        <v>3225</v>
      </c>
      <c r="H103" s="130">
        <f t="shared" si="35"/>
        <v>10501</v>
      </c>
      <c r="I103" s="130">
        <f t="shared" si="35"/>
        <v>0</v>
      </c>
      <c r="J103" s="130">
        <f t="shared" si="35"/>
        <v>0</v>
      </c>
      <c r="K103" s="130">
        <f t="shared" si="35"/>
        <v>0</v>
      </c>
      <c r="L103" s="130">
        <f t="shared" si="35"/>
        <v>0</v>
      </c>
    </row>
    <row r="104" spans="1:12" ht="12.75">
      <c r="A104" s="125"/>
      <c r="B104" s="93"/>
      <c r="C104" s="79" t="s">
        <v>5</v>
      </c>
      <c r="D104" s="130">
        <f aca="true" t="shared" si="36" ref="D104:L104">D489+D495+D689+D697</f>
        <v>50435</v>
      </c>
      <c r="E104" s="130">
        <f t="shared" si="36"/>
        <v>0</v>
      </c>
      <c r="F104" s="130">
        <f t="shared" si="36"/>
        <v>357</v>
      </c>
      <c r="G104" s="130">
        <f t="shared" si="36"/>
        <v>24644</v>
      </c>
      <c r="H104" s="130">
        <f t="shared" si="36"/>
        <v>25791</v>
      </c>
      <c r="I104" s="130">
        <f t="shared" si="36"/>
        <v>0</v>
      </c>
      <c r="J104" s="130">
        <f t="shared" si="36"/>
        <v>0</v>
      </c>
      <c r="K104" s="130">
        <f t="shared" si="36"/>
        <v>0</v>
      </c>
      <c r="L104" s="130">
        <f t="shared" si="36"/>
        <v>0</v>
      </c>
    </row>
    <row r="105" spans="1:12" ht="12.75">
      <c r="A105" s="125"/>
      <c r="B105" s="895" t="s">
        <v>286</v>
      </c>
      <c r="C105" s="896"/>
      <c r="D105" s="896"/>
      <c r="E105" s="896"/>
      <c r="F105" s="896"/>
      <c r="G105" s="896"/>
      <c r="H105" s="896"/>
      <c r="I105" s="896"/>
      <c r="J105" s="896"/>
      <c r="K105" s="896"/>
      <c r="L105" s="897"/>
    </row>
    <row r="106" spans="1:12" s="57" customFormat="1" ht="12.75">
      <c r="A106" s="124"/>
      <c r="B106" s="63" t="s">
        <v>12</v>
      </c>
      <c r="C106" s="98" t="s">
        <v>4</v>
      </c>
      <c r="D106" s="62">
        <f aca="true" t="shared" si="37" ref="D106:L107">D108+D127</f>
        <v>11062910</v>
      </c>
      <c r="E106" s="62">
        <f t="shared" si="37"/>
        <v>4734406</v>
      </c>
      <c r="F106" s="62">
        <f t="shared" si="37"/>
        <v>99144</v>
      </c>
      <c r="G106" s="62">
        <f>G108+G127</f>
        <v>4809265</v>
      </c>
      <c r="H106" s="62">
        <f t="shared" si="37"/>
        <v>6253645</v>
      </c>
      <c r="I106" s="62">
        <f t="shared" si="37"/>
        <v>0</v>
      </c>
      <c r="J106" s="62">
        <f t="shared" si="37"/>
        <v>0</v>
      </c>
      <c r="K106" s="62">
        <f t="shared" si="37"/>
        <v>0</v>
      </c>
      <c r="L106" s="62">
        <f t="shared" si="37"/>
        <v>0</v>
      </c>
    </row>
    <row r="107" spans="1:12" s="57" customFormat="1" ht="13.5" thickBot="1">
      <c r="A107" s="124"/>
      <c r="B107" s="201"/>
      <c r="C107" s="220" t="s">
        <v>5</v>
      </c>
      <c r="D107" s="203">
        <f t="shared" si="37"/>
        <v>4213770.9</v>
      </c>
      <c r="E107" s="203">
        <f t="shared" si="37"/>
        <v>3002142</v>
      </c>
      <c r="F107" s="203">
        <f t="shared" si="37"/>
        <v>405040.9</v>
      </c>
      <c r="G107" s="203">
        <f>G109+G128</f>
        <v>3410814.9</v>
      </c>
      <c r="H107" s="203">
        <f>H109+H128</f>
        <v>802956</v>
      </c>
      <c r="I107" s="203">
        <f t="shared" si="37"/>
        <v>252703</v>
      </c>
      <c r="J107" s="203">
        <f t="shared" si="37"/>
        <v>0</v>
      </c>
      <c r="K107" s="203">
        <f t="shared" si="37"/>
        <v>0</v>
      </c>
      <c r="L107" s="203">
        <f t="shared" si="37"/>
        <v>0</v>
      </c>
    </row>
    <row r="108" spans="1:12" s="57" customFormat="1" ht="12.75">
      <c r="A108" s="124"/>
      <c r="B108" s="107" t="s">
        <v>24</v>
      </c>
      <c r="C108" s="221" t="s">
        <v>4</v>
      </c>
      <c r="D108" s="155">
        <f aca="true" t="shared" si="38" ref="D108:G109">D111+D119</f>
        <v>10732661</v>
      </c>
      <c r="E108" s="155">
        <f t="shared" si="38"/>
        <v>4734406</v>
      </c>
      <c r="F108" s="155">
        <f t="shared" si="38"/>
        <v>64144</v>
      </c>
      <c r="G108" s="155">
        <f t="shared" si="38"/>
        <v>4774265</v>
      </c>
      <c r="H108" s="155">
        <f aca="true" t="shared" si="39" ref="H108:L109">H111+H119</f>
        <v>5958396</v>
      </c>
      <c r="I108" s="155">
        <f t="shared" si="39"/>
        <v>0</v>
      </c>
      <c r="J108" s="155">
        <f t="shared" si="39"/>
        <v>0</v>
      </c>
      <c r="K108" s="155">
        <f t="shared" si="39"/>
        <v>0</v>
      </c>
      <c r="L108" s="155">
        <f t="shared" si="39"/>
        <v>0</v>
      </c>
    </row>
    <row r="109" spans="1:12" s="57" customFormat="1" ht="12.75">
      <c r="A109" s="124"/>
      <c r="B109" s="123" t="s">
        <v>10</v>
      </c>
      <c r="C109" s="222" t="s">
        <v>5</v>
      </c>
      <c r="D109" s="155">
        <f t="shared" si="38"/>
        <v>4089679.9</v>
      </c>
      <c r="E109" s="155">
        <f t="shared" si="38"/>
        <v>3002142</v>
      </c>
      <c r="F109" s="155">
        <f t="shared" si="38"/>
        <v>381355.9</v>
      </c>
      <c r="G109" s="155">
        <f t="shared" si="38"/>
        <v>3387129.9</v>
      </c>
      <c r="H109" s="155">
        <f t="shared" si="39"/>
        <v>702550</v>
      </c>
      <c r="I109" s="155">
        <f t="shared" si="39"/>
        <v>252703</v>
      </c>
      <c r="J109" s="155">
        <f t="shared" si="39"/>
        <v>0</v>
      </c>
      <c r="K109" s="155">
        <f t="shared" si="39"/>
        <v>0</v>
      </c>
      <c r="L109" s="155">
        <f t="shared" si="39"/>
        <v>0</v>
      </c>
    </row>
    <row r="110" spans="1:12" s="57" customFormat="1" ht="15" customHeight="1">
      <c r="A110" s="124"/>
      <c r="B110" s="704" t="s">
        <v>191</v>
      </c>
      <c r="C110" s="705"/>
      <c r="D110" s="705"/>
      <c r="E110" s="705"/>
      <c r="F110" s="705"/>
      <c r="G110" s="705"/>
      <c r="H110" s="705"/>
      <c r="I110" s="705"/>
      <c r="J110" s="705"/>
      <c r="K110" s="705"/>
      <c r="L110" s="706"/>
    </row>
    <row r="111" spans="1:12" s="57" customFormat="1" ht="25.5">
      <c r="A111" s="775" t="s">
        <v>250</v>
      </c>
      <c r="B111" s="240" t="s">
        <v>287</v>
      </c>
      <c r="C111" s="299" t="s">
        <v>4</v>
      </c>
      <c r="D111" s="56">
        <f aca="true" t="shared" si="40" ref="D111:L112">D113+D115+D117</f>
        <v>1001537</v>
      </c>
      <c r="E111" s="56">
        <f t="shared" si="40"/>
        <v>338</v>
      </c>
      <c r="F111" s="56">
        <f t="shared" si="40"/>
        <v>22315</v>
      </c>
      <c r="G111" s="56">
        <f>G113+G115+G117</f>
        <v>22653</v>
      </c>
      <c r="H111" s="56">
        <f t="shared" si="40"/>
        <v>978884</v>
      </c>
      <c r="I111" s="56">
        <f t="shared" si="40"/>
        <v>0</v>
      </c>
      <c r="J111" s="56">
        <f t="shared" si="40"/>
        <v>0</v>
      </c>
      <c r="K111" s="56">
        <f t="shared" si="40"/>
        <v>0</v>
      </c>
      <c r="L111" s="56">
        <f t="shared" si="40"/>
        <v>0</v>
      </c>
    </row>
    <row r="112" spans="1:12" s="57" customFormat="1" ht="19.5" customHeight="1">
      <c r="A112" s="775"/>
      <c r="B112" s="241"/>
      <c r="C112" s="230" t="s">
        <v>5</v>
      </c>
      <c r="D112" s="59">
        <f t="shared" si="40"/>
        <v>314463</v>
      </c>
      <c r="E112" s="59">
        <f t="shared" si="40"/>
        <v>26</v>
      </c>
      <c r="F112" s="59">
        <f t="shared" si="40"/>
        <v>70</v>
      </c>
      <c r="G112" s="59">
        <f>G114+G116+G118</f>
        <v>96</v>
      </c>
      <c r="H112" s="59">
        <f t="shared" si="40"/>
        <v>314367</v>
      </c>
      <c r="I112" s="59">
        <f t="shared" si="40"/>
        <v>0</v>
      </c>
      <c r="J112" s="59">
        <f t="shared" si="40"/>
        <v>0</v>
      </c>
      <c r="K112" s="59">
        <f t="shared" si="40"/>
        <v>0</v>
      </c>
      <c r="L112" s="59">
        <f t="shared" si="40"/>
        <v>0</v>
      </c>
    </row>
    <row r="113" spans="1:12" ht="12.75">
      <c r="A113" s="125"/>
      <c r="B113" s="233" t="s">
        <v>288</v>
      </c>
      <c r="C113" s="149" t="s">
        <v>4</v>
      </c>
      <c r="D113" s="143">
        <f aca="true" t="shared" si="41" ref="D113:L113">D150</f>
        <v>183008</v>
      </c>
      <c r="E113" s="143">
        <f t="shared" si="41"/>
        <v>41</v>
      </c>
      <c r="F113" s="143">
        <f t="shared" si="41"/>
        <v>4463</v>
      </c>
      <c r="G113" s="130">
        <f>G150</f>
        <v>4504</v>
      </c>
      <c r="H113" s="130">
        <f t="shared" si="41"/>
        <v>178504</v>
      </c>
      <c r="I113" s="143">
        <f t="shared" si="41"/>
        <v>0</v>
      </c>
      <c r="J113" s="143">
        <f t="shared" si="41"/>
        <v>0</v>
      </c>
      <c r="K113" s="143">
        <f t="shared" si="41"/>
        <v>0</v>
      </c>
      <c r="L113" s="143">
        <f t="shared" si="41"/>
        <v>0</v>
      </c>
    </row>
    <row r="114" spans="1:12" ht="12.75">
      <c r="A114" s="125"/>
      <c r="B114" s="211"/>
      <c r="C114" s="77" t="s">
        <v>5</v>
      </c>
      <c r="D114" s="144">
        <f aca="true" t="shared" si="42" ref="D114:G118">D151</f>
        <v>57727</v>
      </c>
      <c r="E114" s="144">
        <f t="shared" si="42"/>
        <v>1</v>
      </c>
      <c r="F114" s="144">
        <f t="shared" si="42"/>
        <v>15</v>
      </c>
      <c r="G114" s="144">
        <f t="shared" si="42"/>
        <v>16</v>
      </c>
      <c r="H114" s="144">
        <f aca="true" t="shared" si="43" ref="H114:L118">H151</f>
        <v>57711</v>
      </c>
      <c r="I114" s="144">
        <f t="shared" si="43"/>
        <v>0</v>
      </c>
      <c r="J114" s="144">
        <f t="shared" si="43"/>
        <v>0</v>
      </c>
      <c r="K114" s="144">
        <f t="shared" si="43"/>
        <v>0</v>
      </c>
      <c r="L114" s="144">
        <f t="shared" si="43"/>
        <v>0</v>
      </c>
    </row>
    <row r="115" spans="1:12" ht="12.75">
      <c r="A115" s="125"/>
      <c r="B115" s="233" t="s">
        <v>289</v>
      </c>
      <c r="C115" s="71" t="s">
        <v>4</v>
      </c>
      <c r="D115" s="143">
        <f t="shared" si="42"/>
        <v>812446</v>
      </c>
      <c r="E115" s="143">
        <f t="shared" si="42"/>
        <v>161</v>
      </c>
      <c r="F115" s="143">
        <f t="shared" si="42"/>
        <v>17852</v>
      </c>
      <c r="G115" s="143">
        <f t="shared" si="42"/>
        <v>18013</v>
      </c>
      <c r="H115" s="143">
        <f t="shared" si="43"/>
        <v>794433</v>
      </c>
      <c r="I115" s="143">
        <f t="shared" si="43"/>
        <v>0</v>
      </c>
      <c r="J115" s="143">
        <f t="shared" si="43"/>
        <v>0</v>
      </c>
      <c r="K115" s="143">
        <f t="shared" si="43"/>
        <v>0</v>
      </c>
      <c r="L115" s="143">
        <f t="shared" si="43"/>
        <v>0</v>
      </c>
    </row>
    <row r="116" spans="1:12" ht="12.75">
      <c r="A116" s="125"/>
      <c r="B116" s="211"/>
      <c r="C116" s="79" t="s">
        <v>5</v>
      </c>
      <c r="D116" s="144">
        <f t="shared" si="42"/>
        <v>256712</v>
      </c>
      <c r="E116" s="144">
        <f t="shared" si="42"/>
        <v>13</v>
      </c>
      <c r="F116" s="144">
        <f t="shared" si="42"/>
        <v>43</v>
      </c>
      <c r="G116" s="144">
        <f t="shared" si="42"/>
        <v>56</v>
      </c>
      <c r="H116" s="144">
        <f t="shared" si="43"/>
        <v>256656</v>
      </c>
      <c r="I116" s="144">
        <f t="shared" si="43"/>
        <v>0</v>
      </c>
      <c r="J116" s="144">
        <f t="shared" si="43"/>
        <v>0</v>
      </c>
      <c r="K116" s="144">
        <f t="shared" si="43"/>
        <v>0</v>
      </c>
      <c r="L116" s="144">
        <f t="shared" si="43"/>
        <v>0</v>
      </c>
    </row>
    <row r="117" spans="1:12" ht="12.75">
      <c r="A117" s="125"/>
      <c r="B117" s="233" t="s">
        <v>290</v>
      </c>
      <c r="C117" s="71" t="s">
        <v>4</v>
      </c>
      <c r="D117" s="143">
        <f t="shared" si="42"/>
        <v>6083</v>
      </c>
      <c r="E117" s="143">
        <f t="shared" si="42"/>
        <v>136</v>
      </c>
      <c r="F117" s="143">
        <f t="shared" si="42"/>
        <v>0</v>
      </c>
      <c r="G117" s="143">
        <f t="shared" si="42"/>
        <v>136</v>
      </c>
      <c r="H117" s="143">
        <f t="shared" si="43"/>
        <v>5947</v>
      </c>
      <c r="I117" s="143">
        <f t="shared" si="43"/>
        <v>0</v>
      </c>
      <c r="J117" s="143">
        <f t="shared" si="43"/>
        <v>0</v>
      </c>
      <c r="K117" s="143">
        <f t="shared" si="43"/>
        <v>0</v>
      </c>
      <c r="L117" s="143">
        <f t="shared" si="43"/>
        <v>0</v>
      </c>
    </row>
    <row r="118" spans="1:12" ht="12.75">
      <c r="A118" s="125"/>
      <c r="B118" s="211"/>
      <c r="C118" s="79" t="s">
        <v>5</v>
      </c>
      <c r="D118" s="144">
        <f t="shared" si="42"/>
        <v>24</v>
      </c>
      <c r="E118" s="144">
        <f t="shared" si="42"/>
        <v>12</v>
      </c>
      <c r="F118" s="144">
        <f t="shared" si="42"/>
        <v>12</v>
      </c>
      <c r="G118" s="144">
        <f t="shared" si="42"/>
        <v>24</v>
      </c>
      <c r="H118" s="144">
        <f t="shared" si="43"/>
        <v>0</v>
      </c>
      <c r="I118" s="144">
        <f t="shared" si="43"/>
        <v>0</v>
      </c>
      <c r="J118" s="144">
        <f t="shared" si="43"/>
        <v>0</v>
      </c>
      <c r="K118" s="144">
        <f t="shared" si="43"/>
        <v>0</v>
      </c>
      <c r="L118" s="144">
        <f t="shared" si="43"/>
        <v>0</v>
      </c>
    </row>
    <row r="119" spans="1:12" s="57" customFormat="1" ht="12.75">
      <c r="A119" s="124"/>
      <c r="B119" s="154" t="s">
        <v>37</v>
      </c>
      <c r="C119" s="190" t="s">
        <v>4</v>
      </c>
      <c r="D119" s="62">
        <f>D121+D123+D125</f>
        <v>9731124</v>
      </c>
      <c r="E119" s="62">
        <f aca="true" t="shared" si="44" ref="D119:G120">E121+E123+E125</f>
        <v>4734068</v>
      </c>
      <c r="F119" s="62">
        <f t="shared" si="44"/>
        <v>41829</v>
      </c>
      <c r="G119" s="62">
        <f t="shared" si="44"/>
        <v>4751612</v>
      </c>
      <c r="H119" s="62">
        <f aca="true" t="shared" si="45" ref="H119:L120">H121+H123+H125</f>
        <v>4979512</v>
      </c>
      <c r="I119" s="62">
        <f t="shared" si="45"/>
        <v>0</v>
      </c>
      <c r="J119" s="62">
        <f t="shared" si="45"/>
        <v>0</v>
      </c>
      <c r="K119" s="62">
        <f t="shared" si="45"/>
        <v>0</v>
      </c>
      <c r="L119" s="62">
        <f t="shared" si="45"/>
        <v>0</v>
      </c>
    </row>
    <row r="120" spans="1:12" s="57" customFormat="1" ht="12.75">
      <c r="A120" s="124"/>
      <c r="B120" s="225" t="s">
        <v>126</v>
      </c>
      <c r="C120" s="191" t="s">
        <v>5</v>
      </c>
      <c r="D120" s="62">
        <f t="shared" si="44"/>
        <v>3775216.9</v>
      </c>
      <c r="E120" s="62">
        <f t="shared" si="44"/>
        <v>3002116</v>
      </c>
      <c r="F120" s="62">
        <f t="shared" si="44"/>
        <v>381285.9</v>
      </c>
      <c r="G120" s="62">
        <f t="shared" si="44"/>
        <v>3387033.9</v>
      </c>
      <c r="H120" s="62">
        <f t="shared" si="45"/>
        <v>388183</v>
      </c>
      <c r="I120" s="62">
        <f t="shared" si="45"/>
        <v>252703</v>
      </c>
      <c r="J120" s="62">
        <f t="shared" si="45"/>
        <v>0</v>
      </c>
      <c r="K120" s="62">
        <f t="shared" si="45"/>
        <v>0</v>
      </c>
      <c r="L120" s="62">
        <f t="shared" si="45"/>
        <v>0</v>
      </c>
    </row>
    <row r="121" spans="1:12" ht="20.25" customHeight="1">
      <c r="A121" s="723"/>
      <c r="B121" s="83" t="s">
        <v>56</v>
      </c>
      <c r="C121" s="149" t="s">
        <v>4</v>
      </c>
      <c r="D121" s="143">
        <f aca="true" t="shared" si="46" ref="D121:L121">D158+D509</f>
        <v>8687619</v>
      </c>
      <c r="E121" s="143">
        <f t="shared" si="46"/>
        <v>3955873</v>
      </c>
      <c r="F121" s="143">
        <f t="shared" si="46"/>
        <v>14975</v>
      </c>
      <c r="G121" s="143">
        <f t="shared" si="46"/>
        <v>3970848</v>
      </c>
      <c r="H121" s="143">
        <f t="shared" si="46"/>
        <v>4716771</v>
      </c>
      <c r="I121" s="143">
        <f t="shared" si="46"/>
        <v>0</v>
      </c>
      <c r="J121" s="143">
        <f t="shared" si="46"/>
        <v>0</v>
      </c>
      <c r="K121" s="143">
        <f t="shared" si="46"/>
        <v>0</v>
      </c>
      <c r="L121" s="143">
        <f t="shared" si="46"/>
        <v>0</v>
      </c>
    </row>
    <row r="122" spans="1:12" ht="18" customHeight="1">
      <c r="A122" s="723"/>
      <c r="B122" s="91"/>
      <c r="C122" s="77" t="s">
        <v>5</v>
      </c>
      <c r="D122" s="144">
        <f aca="true" t="shared" si="47" ref="D122:L122">D159+D510</f>
        <v>2947797</v>
      </c>
      <c r="E122" s="144">
        <f t="shared" si="47"/>
        <v>2709002</v>
      </c>
      <c r="F122" s="144">
        <f t="shared" si="47"/>
        <v>96103</v>
      </c>
      <c r="G122" s="144">
        <f t="shared" si="47"/>
        <v>2784450</v>
      </c>
      <c r="H122" s="144">
        <f t="shared" si="47"/>
        <v>163347</v>
      </c>
      <c r="I122" s="144">
        <f t="shared" si="47"/>
        <v>0</v>
      </c>
      <c r="J122" s="144">
        <f t="shared" si="47"/>
        <v>0</v>
      </c>
      <c r="K122" s="144">
        <f t="shared" si="47"/>
        <v>0</v>
      </c>
      <c r="L122" s="144">
        <f t="shared" si="47"/>
        <v>0</v>
      </c>
    </row>
    <row r="123" spans="1:12" ht="15.75" customHeight="1">
      <c r="A123" s="125"/>
      <c r="B123" s="83" t="s">
        <v>63</v>
      </c>
      <c r="C123" s="149" t="s">
        <v>4</v>
      </c>
      <c r="D123" s="153">
        <f aca="true" t="shared" si="48" ref="D123:G124">D160</f>
        <v>1032781</v>
      </c>
      <c r="E123" s="153">
        <f t="shared" si="48"/>
        <v>777510</v>
      </c>
      <c r="F123" s="153">
        <f t="shared" si="48"/>
        <v>29</v>
      </c>
      <c r="G123" s="153">
        <f t="shared" si="48"/>
        <v>777539</v>
      </c>
      <c r="H123" s="153">
        <f aca="true" t="shared" si="49" ref="H123:L124">H160</f>
        <v>255242</v>
      </c>
      <c r="I123" s="236">
        <f t="shared" si="49"/>
        <v>0</v>
      </c>
      <c r="J123" s="236">
        <f t="shared" si="49"/>
        <v>0</v>
      </c>
      <c r="K123" s="236">
        <f t="shared" si="49"/>
        <v>0</v>
      </c>
      <c r="L123" s="236">
        <f t="shared" si="49"/>
        <v>0</v>
      </c>
    </row>
    <row r="124" spans="1:12" ht="12.75">
      <c r="A124" s="125"/>
      <c r="B124" s="225"/>
      <c r="C124" s="77" t="s">
        <v>5</v>
      </c>
      <c r="D124" s="186">
        <f t="shared" si="48"/>
        <v>777526.9</v>
      </c>
      <c r="E124" s="186">
        <f t="shared" si="48"/>
        <v>293114</v>
      </c>
      <c r="F124" s="186">
        <f t="shared" si="48"/>
        <v>284891.9</v>
      </c>
      <c r="G124" s="186">
        <f t="shared" si="48"/>
        <v>578005.9</v>
      </c>
      <c r="H124" s="186">
        <f t="shared" si="49"/>
        <v>199521</v>
      </c>
      <c r="I124" s="186">
        <f t="shared" si="49"/>
        <v>0</v>
      </c>
      <c r="J124" s="186">
        <f t="shared" si="49"/>
        <v>0</v>
      </c>
      <c r="K124" s="186">
        <f t="shared" si="49"/>
        <v>0</v>
      </c>
      <c r="L124" s="186">
        <f t="shared" si="49"/>
        <v>0</v>
      </c>
    </row>
    <row r="125" spans="1:12" s="57" customFormat="1" ht="12.75">
      <c r="A125" s="124"/>
      <c r="B125" s="88" t="s">
        <v>215</v>
      </c>
      <c r="C125" s="74" t="s">
        <v>4</v>
      </c>
      <c r="D125" s="153">
        <f aca="true" t="shared" si="50" ref="D125:L125">D162+D511</f>
        <v>10724</v>
      </c>
      <c r="E125" s="153">
        <f t="shared" si="50"/>
        <v>685</v>
      </c>
      <c r="F125" s="153">
        <f t="shared" si="50"/>
        <v>26825</v>
      </c>
      <c r="G125" s="153">
        <f t="shared" si="50"/>
        <v>3225</v>
      </c>
      <c r="H125" s="153">
        <f t="shared" si="50"/>
        <v>7499</v>
      </c>
      <c r="I125" s="153">
        <f t="shared" si="50"/>
        <v>0</v>
      </c>
      <c r="J125" s="153">
        <f t="shared" si="50"/>
        <v>0</v>
      </c>
      <c r="K125" s="153">
        <f t="shared" si="50"/>
        <v>0</v>
      </c>
      <c r="L125" s="153">
        <f t="shared" si="50"/>
        <v>0</v>
      </c>
    </row>
    <row r="126" spans="1:12" s="57" customFormat="1" ht="12.75">
      <c r="A126" s="124"/>
      <c r="B126" s="88"/>
      <c r="C126" s="74" t="s">
        <v>5</v>
      </c>
      <c r="D126" s="153">
        <f aca="true" t="shared" si="51" ref="D126:L126">D163+D512</f>
        <v>49893</v>
      </c>
      <c r="E126" s="153">
        <f t="shared" si="51"/>
        <v>0</v>
      </c>
      <c r="F126" s="153">
        <f t="shared" si="51"/>
        <v>291</v>
      </c>
      <c r="G126" s="153">
        <f t="shared" si="51"/>
        <v>24578</v>
      </c>
      <c r="H126" s="153">
        <f t="shared" si="51"/>
        <v>25315</v>
      </c>
      <c r="I126" s="153">
        <f t="shared" si="51"/>
        <v>252703</v>
      </c>
      <c r="J126" s="153">
        <f t="shared" si="51"/>
        <v>0</v>
      </c>
      <c r="K126" s="153">
        <f t="shared" si="51"/>
        <v>0</v>
      </c>
      <c r="L126" s="153">
        <f t="shared" si="51"/>
        <v>0</v>
      </c>
    </row>
    <row r="127" spans="1:12" ht="12.75">
      <c r="A127" s="125"/>
      <c r="B127" s="131" t="s">
        <v>20</v>
      </c>
      <c r="C127" s="128" t="s">
        <v>4</v>
      </c>
      <c r="D127" s="129">
        <f aca="true" t="shared" si="52" ref="D127:L128">D130+D138</f>
        <v>330249</v>
      </c>
      <c r="E127" s="129">
        <f t="shared" si="52"/>
        <v>0</v>
      </c>
      <c r="F127" s="129">
        <f t="shared" si="52"/>
        <v>35000</v>
      </c>
      <c r="G127" s="129">
        <f>G130+G138</f>
        <v>35000</v>
      </c>
      <c r="H127" s="129">
        <f t="shared" si="52"/>
        <v>295249</v>
      </c>
      <c r="I127" s="129">
        <f t="shared" si="52"/>
        <v>0</v>
      </c>
      <c r="J127" s="129">
        <f t="shared" si="52"/>
        <v>0</v>
      </c>
      <c r="K127" s="129">
        <f t="shared" si="52"/>
        <v>0</v>
      </c>
      <c r="L127" s="129">
        <f t="shared" si="52"/>
        <v>0</v>
      </c>
    </row>
    <row r="128" spans="1:12" ht="12.75">
      <c r="A128" s="125"/>
      <c r="B128" s="132"/>
      <c r="C128" s="103" t="s">
        <v>5</v>
      </c>
      <c r="D128" s="104">
        <f t="shared" si="52"/>
        <v>124091</v>
      </c>
      <c r="E128" s="104">
        <f t="shared" si="52"/>
        <v>0</v>
      </c>
      <c r="F128" s="104">
        <f t="shared" si="52"/>
        <v>23685</v>
      </c>
      <c r="G128" s="104">
        <f>G131+G139</f>
        <v>23685</v>
      </c>
      <c r="H128" s="104">
        <f>H131+H139</f>
        <v>100406</v>
      </c>
      <c r="I128" s="104">
        <f t="shared" si="52"/>
        <v>0</v>
      </c>
      <c r="J128" s="104">
        <f t="shared" si="52"/>
        <v>0</v>
      </c>
      <c r="K128" s="104">
        <f t="shared" si="52"/>
        <v>0</v>
      </c>
      <c r="L128" s="104">
        <f t="shared" si="52"/>
        <v>0</v>
      </c>
    </row>
    <row r="129" spans="1:12" s="57" customFormat="1" ht="15" customHeight="1">
      <c r="A129" s="124"/>
      <c r="B129" s="704" t="s">
        <v>191</v>
      </c>
      <c r="C129" s="705"/>
      <c r="D129" s="705"/>
      <c r="E129" s="705"/>
      <c r="F129" s="705"/>
      <c r="G129" s="727"/>
      <c r="H129" s="727"/>
      <c r="I129" s="705"/>
      <c r="J129" s="705"/>
      <c r="K129" s="705"/>
      <c r="L129" s="706"/>
    </row>
    <row r="130" spans="1:12" s="57" customFormat="1" ht="27" customHeight="1">
      <c r="A130" s="124" t="s">
        <v>250</v>
      </c>
      <c r="B130" s="240" t="s">
        <v>287</v>
      </c>
      <c r="C130" s="299" t="s">
        <v>4</v>
      </c>
      <c r="D130" s="56">
        <f aca="true" t="shared" si="53" ref="D130:L131">D132+D134+D136</f>
        <v>295249</v>
      </c>
      <c r="E130" s="56">
        <f t="shared" si="53"/>
        <v>0</v>
      </c>
      <c r="F130" s="56">
        <f t="shared" si="53"/>
        <v>0</v>
      </c>
      <c r="G130" s="56">
        <f>G132+G134+G136</f>
        <v>0</v>
      </c>
      <c r="H130" s="56">
        <f t="shared" si="53"/>
        <v>295249</v>
      </c>
      <c r="I130" s="56">
        <f t="shared" si="53"/>
        <v>0</v>
      </c>
      <c r="J130" s="56">
        <f t="shared" si="53"/>
        <v>0</v>
      </c>
      <c r="K130" s="56">
        <f t="shared" si="53"/>
        <v>0</v>
      </c>
      <c r="L130" s="56">
        <f t="shared" si="53"/>
        <v>0</v>
      </c>
    </row>
    <row r="131" spans="1:12" s="57" customFormat="1" ht="12.75">
      <c r="A131" s="124"/>
      <c r="B131" s="241"/>
      <c r="C131" s="230" t="s">
        <v>5</v>
      </c>
      <c r="D131" s="187">
        <f t="shared" si="53"/>
        <v>89090</v>
      </c>
      <c r="E131" s="187">
        <f t="shared" si="53"/>
        <v>0</v>
      </c>
      <c r="F131" s="187">
        <f t="shared" si="53"/>
        <v>0</v>
      </c>
      <c r="G131" s="187">
        <f>G133+G135+G137</f>
        <v>0</v>
      </c>
      <c r="H131" s="187">
        <f t="shared" si="53"/>
        <v>89090</v>
      </c>
      <c r="I131" s="187">
        <f t="shared" si="53"/>
        <v>0</v>
      </c>
      <c r="J131" s="187">
        <f t="shared" si="53"/>
        <v>0</v>
      </c>
      <c r="K131" s="187">
        <f t="shared" si="53"/>
        <v>0</v>
      </c>
      <c r="L131" s="187">
        <f t="shared" si="53"/>
        <v>0</v>
      </c>
    </row>
    <row r="132" spans="1:12" ht="12.75">
      <c r="A132" s="125"/>
      <c r="B132" s="233" t="s">
        <v>288</v>
      </c>
      <c r="C132" s="71" t="s">
        <v>4</v>
      </c>
      <c r="D132" s="143">
        <f aca="true" t="shared" si="54" ref="D132:L137">D169</f>
        <v>20132</v>
      </c>
      <c r="E132" s="143">
        <f t="shared" si="54"/>
        <v>0</v>
      </c>
      <c r="F132" s="143">
        <f t="shared" si="54"/>
        <v>0</v>
      </c>
      <c r="G132" s="143">
        <f>G169</f>
        <v>0</v>
      </c>
      <c r="H132" s="143">
        <f>H169</f>
        <v>20132</v>
      </c>
      <c r="I132" s="143">
        <f t="shared" si="54"/>
        <v>0</v>
      </c>
      <c r="J132" s="143">
        <f t="shared" si="54"/>
        <v>0</v>
      </c>
      <c r="K132" s="143">
        <f t="shared" si="54"/>
        <v>0</v>
      </c>
      <c r="L132" s="143">
        <f t="shared" si="54"/>
        <v>0</v>
      </c>
    </row>
    <row r="133" spans="1:12" ht="12.75">
      <c r="A133" s="125"/>
      <c r="B133" s="211"/>
      <c r="C133" s="79" t="s">
        <v>5</v>
      </c>
      <c r="D133" s="144">
        <f t="shared" si="54"/>
        <v>6491</v>
      </c>
      <c r="E133" s="144">
        <f t="shared" si="54"/>
        <v>0</v>
      </c>
      <c r="F133" s="144">
        <f t="shared" si="54"/>
        <v>0</v>
      </c>
      <c r="G133" s="144">
        <f>G170</f>
        <v>0</v>
      </c>
      <c r="H133" s="144">
        <f t="shared" si="54"/>
        <v>6491</v>
      </c>
      <c r="I133" s="144">
        <f t="shared" si="54"/>
        <v>0</v>
      </c>
      <c r="J133" s="144">
        <f t="shared" si="54"/>
        <v>0</v>
      </c>
      <c r="K133" s="144">
        <f t="shared" si="54"/>
        <v>0</v>
      </c>
      <c r="L133" s="144">
        <f t="shared" si="54"/>
        <v>0</v>
      </c>
    </row>
    <row r="134" spans="1:12" ht="12.75">
      <c r="A134" s="125"/>
      <c r="B134" s="233" t="s">
        <v>289</v>
      </c>
      <c r="C134" s="71" t="s">
        <v>4</v>
      </c>
      <c r="D134" s="143">
        <f t="shared" si="54"/>
        <v>65</v>
      </c>
      <c r="E134" s="143">
        <f t="shared" si="54"/>
        <v>0</v>
      </c>
      <c r="F134" s="143">
        <f t="shared" si="54"/>
        <v>0</v>
      </c>
      <c r="G134" s="143">
        <f>G171</f>
        <v>0</v>
      </c>
      <c r="H134" s="143">
        <f t="shared" si="54"/>
        <v>65</v>
      </c>
      <c r="I134" s="143">
        <f t="shared" si="54"/>
        <v>0</v>
      </c>
      <c r="J134" s="143">
        <f t="shared" si="54"/>
        <v>0</v>
      </c>
      <c r="K134" s="143">
        <f t="shared" si="54"/>
        <v>0</v>
      </c>
      <c r="L134" s="143">
        <f t="shared" si="54"/>
        <v>0</v>
      </c>
    </row>
    <row r="135" spans="1:12" ht="12.75">
      <c r="A135" s="125"/>
      <c r="B135" s="211"/>
      <c r="C135" s="79" t="s">
        <v>5</v>
      </c>
      <c r="D135" s="144">
        <f t="shared" si="54"/>
        <v>65</v>
      </c>
      <c r="E135" s="144">
        <f t="shared" si="54"/>
        <v>0</v>
      </c>
      <c r="F135" s="144">
        <f t="shared" si="54"/>
        <v>0</v>
      </c>
      <c r="G135" s="144">
        <f>G172</f>
        <v>0</v>
      </c>
      <c r="H135" s="144">
        <f t="shared" si="54"/>
        <v>65</v>
      </c>
      <c r="I135" s="144">
        <f t="shared" si="54"/>
        <v>0</v>
      </c>
      <c r="J135" s="144">
        <f t="shared" si="54"/>
        <v>0</v>
      </c>
      <c r="K135" s="144">
        <f t="shared" si="54"/>
        <v>0</v>
      </c>
      <c r="L135" s="144">
        <f t="shared" si="54"/>
        <v>0</v>
      </c>
    </row>
    <row r="136" spans="1:12" ht="12.75">
      <c r="A136" s="125"/>
      <c r="B136" s="233" t="s">
        <v>290</v>
      </c>
      <c r="C136" s="71" t="s">
        <v>4</v>
      </c>
      <c r="D136" s="143">
        <f t="shared" si="54"/>
        <v>275052</v>
      </c>
      <c r="E136" s="143">
        <f t="shared" si="54"/>
        <v>0</v>
      </c>
      <c r="F136" s="143">
        <f t="shared" si="54"/>
        <v>0</v>
      </c>
      <c r="G136" s="143">
        <f>G173</f>
        <v>0</v>
      </c>
      <c r="H136" s="143">
        <f t="shared" si="54"/>
        <v>275052</v>
      </c>
      <c r="I136" s="143">
        <f t="shared" si="54"/>
        <v>0</v>
      </c>
      <c r="J136" s="143">
        <f t="shared" si="54"/>
        <v>0</v>
      </c>
      <c r="K136" s="143">
        <f t="shared" si="54"/>
        <v>0</v>
      </c>
      <c r="L136" s="143">
        <f t="shared" si="54"/>
        <v>0</v>
      </c>
    </row>
    <row r="137" spans="1:12" ht="12.75">
      <c r="A137" s="125"/>
      <c r="B137" s="211"/>
      <c r="C137" s="79" t="s">
        <v>5</v>
      </c>
      <c r="D137" s="144">
        <f t="shared" si="54"/>
        <v>82534</v>
      </c>
      <c r="E137" s="144">
        <f t="shared" si="54"/>
        <v>0</v>
      </c>
      <c r="F137" s="144">
        <f t="shared" si="54"/>
        <v>0</v>
      </c>
      <c r="G137" s="144">
        <f>G174</f>
        <v>0</v>
      </c>
      <c r="H137" s="144">
        <f t="shared" si="54"/>
        <v>82534</v>
      </c>
      <c r="I137" s="144">
        <f t="shared" si="54"/>
        <v>0</v>
      </c>
      <c r="J137" s="144">
        <f t="shared" si="54"/>
        <v>0</v>
      </c>
      <c r="K137" s="144">
        <f t="shared" si="54"/>
        <v>0</v>
      </c>
      <c r="L137" s="144">
        <f t="shared" si="54"/>
        <v>0</v>
      </c>
    </row>
    <row r="138" spans="1:12" ht="12.75">
      <c r="A138" s="125"/>
      <c r="B138" s="121" t="s">
        <v>37</v>
      </c>
      <c r="C138" s="42" t="s">
        <v>4</v>
      </c>
      <c r="D138" s="130">
        <f aca="true" t="shared" si="55" ref="D138:L139">D140</f>
        <v>35000</v>
      </c>
      <c r="E138" s="130">
        <f t="shared" si="55"/>
        <v>0</v>
      </c>
      <c r="F138" s="130">
        <f t="shared" si="55"/>
        <v>35000</v>
      </c>
      <c r="G138" s="130">
        <f>G140</f>
        <v>35000</v>
      </c>
      <c r="H138" s="130">
        <f t="shared" si="55"/>
        <v>0</v>
      </c>
      <c r="I138" s="130">
        <f t="shared" si="55"/>
        <v>0</v>
      </c>
      <c r="J138" s="130">
        <f t="shared" si="55"/>
        <v>0</v>
      </c>
      <c r="K138" s="130">
        <f t="shared" si="55"/>
        <v>0</v>
      </c>
      <c r="L138" s="130">
        <f t="shared" si="55"/>
        <v>0</v>
      </c>
    </row>
    <row r="139" spans="1:12" ht="12.75">
      <c r="A139" s="125"/>
      <c r="B139" s="123"/>
      <c r="C139" s="79" t="s">
        <v>5</v>
      </c>
      <c r="D139" s="130">
        <f t="shared" si="55"/>
        <v>35001</v>
      </c>
      <c r="E139" s="130">
        <f t="shared" si="55"/>
        <v>0</v>
      </c>
      <c r="F139" s="130">
        <f t="shared" si="55"/>
        <v>23685</v>
      </c>
      <c r="G139" s="130">
        <f>G141</f>
        <v>23685</v>
      </c>
      <c r="H139" s="130">
        <f t="shared" si="55"/>
        <v>11316</v>
      </c>
      <c r="I139" s="130">
        <f t="shared" si="55"/>
        <v>0</v>
      </c>
      <c r="J139" s="130">
        <f t="shared" si="55"/>
        <v>0</v>
      </c>
      <c r="K139" s="130">
        <f t="shared" si="55"/>
        <v>0</v>
      </c>
      <c r="L139" s="130">
        <f t="shared" si="55"/>
        <v>0</v>
      </c>
    </row>
    <row r="140" spans="1:12" s="57" customFormat="1" ht="12.75">
      <c r="A140" s="775" t="s">
        <v>58</v>
      </c>
      <c r="B140" s="83" t="s">
        <v>56</v>
      </c>
      <c r="C140" s="149" t="s">
        <v>4</v>
      </c>
      <c r="D140" s="143">
        <f aca="true" t="shared" si="56" ref="D140:L141">D523</f>
        <v>35000</v>
      </c>
      <c r="E140" s="143">
        <f t="shared" si="56"/>
        <v>0</v>
      </c>
      <c r="F140" s="143">
        <f t="shared" si="56"/>
        <v>35000</v>
      </c>
      <c r="G140" s="143">
        <f>G523</f>
        <v>35000</v>
      </c>
      <c r="H140" s="143">
        <f t="shared" si="56"/>
        <v>0</v>
      </c>
      <c r="I140" s="143">
        <f t="shared" si="56"/>
        <v>0</v>
      </c>
      <c r="J140" s="143">
        <f t="shared" si="56"/>
        <v>0</v>
      </c>
      <c r="K140" s="143">
        <f t="shared" si="56"/>
        <v>0</v>
      </c>
      <c r="L140" s="143">
        <f t="shared" si="56"/>
        <v>0</v>
      </c>
    </row>
    <row r="141" spans="1:12" s="57" customFormat="1" ht="12.75">
      <c r="A141" s="775"/>
      <c r="B141" s="290"/>
      <c r="C141" s="329" t="s">
        <v>5</v>
      </c>
      <c r="D141" s="144">
        <f t="shared" si="56"/>
        <v>35001</v>
      </c>
      <c r="E141" s="144">
        <f t="shared" si="56"/>
        <v>0</v>
      </c>
      <c r="F141" s="144">
        <f t="shared" si="56"/>
        <v>23685</v>
      </c>
      <c r="G141" s="144">
        <f>G524</f>
        <v>23685</v>
      </c>
      <c r="H141" s="144">
        <f t="shared" si="56"/>
        <v>11316</v>
      </c>
      <c r="I141" s="144">
        <f t="shared" si="56"/>
        <v>0</v>
      </c>
      <c r="J141" s="144">
        <f t="shared" si="56"/>
        <v>0</v>
      </c>
      <c r="K141" s="144">
        <f t="shared" si="56"/>
        <v>0</v>
      </c>
      <c r="L141" s="144">
        <f t="shared" si="56"/>
        <v>0</v>
      </c>
    </row>
    <row r="142" spans="1:12" ht="12.75">
      <c r="A142" s="125"/>
      <c r="B142" s="39" t="s">
        <v>308</v>
      </c>
      <c r="C142" s="39"/>
      <c r="D142" s="39"/>
      <c r="E142" s="39"/>
      <c r="F142" s="39"/>
      <c r="G142" s="310"/>
      <c r="H142" s="310"/>
      <c r="I142" s="39"/>
      <c r="J142" s="39"/>
      <c r="K142" s="39"/>
      <c r="L142" s="40"/>
    </row>
    <row r="143" spans="1:12" s="57" customFormat="1" ht="12.75">
      <c r="A143" s="221"/>
      <c r="B143" s="217" t="s">
        <v>12</v>
      </c>
      <c r="C143" s="190" t="s">
        <v>4</v>
      </c>
      <c r="D143" s="129">
        <f>D145+D164</f>
        <v>2329572</v>
      </c>
      <c r="E143" s="129">
        <f aca="true" t="shared" si="57" ref="D143:L144">E145+E164</f>
        <v>777848</v>
      </c>
      <c r="F143" s="129">
        <f t="shared" si="57"/>
        <v>22344</v>
      </c>
      <c r="G143" s="129">
        <f>G145+G164</f>
        <v>800192</v>
      </c>
      <c r="H143" s="129">
        <f>H145+H164</f>
        <v>1529380</v>
      </c>
      <c r="I143" s="129">
        <f t="shared" si="57"/>
        <v>0</v>
      </c>
      <c r="J143" s="129">
        <f t="shared" si="57"/>
        <v>0</v>
      </c>
      <c r="K143" s="129">
        <f t="shared" si="57"/>
        <v>0</v>
      </c>
      <c r="L143" s="129">
        <f t="shared" si="57"/>
        <v>0</v>
      </c>
    </row>
    <row r="144" spans="1:12" s="57" customFormat="1" ht="13.5" thickBot="1">
      <c r="A144" s="221"/>
      <c r="B144" s="209"/>
      <c r="C144" s="220" t="s">
        <v>5</v>
      </c>
      <c r="D144" s="203">
        <f t="shared" si="57"/>
        <v>1181084.9</v>
      </c>
      <c r="E144" s="203">
        <f t="shared" si="57"/>
        <v>293140</v>
      </c>
      <c r="F144" s="203">
        <f t="shared" si="57"/>
        <v>284961.9</v>
      </c>
      <c r="G144" s="203">
        <f>G146+G165</f>
        <v>578101.9</v>
      </c>
      <c r="H144" s="203">
        <f t="shared" si="57"/>
        <v>602983</v>
      </c>
      <c r="I144" s="203">
        <f t="shared" si="57"/>
        <v>0</v>
      </c>
      <c r="J144" s="203">
        <f t="shared" si="57"/>
        <v>0</v>
      </c>
      <c r="K144" s="203">
        <f t="shared" si="57"/>
        <v>0</v>
      </c>
      <c r="L144" s="203">
        <f t="shared" si="57"/>
        <v>0</v>
      </c>
    </row>
    <row r="145" spans="1:12" s="57" customFormat="1" ht="12.75">
      <c r="A145" s="124"/>
      <c r="B145" s="107" t="s">
        <v>24</v>
      </c>
      <c r="C145" s="221" t="s">
        <v>4</v>
      </c>
      <c r="D145" s="155">
        <f>D148+D156</f>
        <v>2034323</v>
      </c>
      <c r="E145" s="155">
        <f aca="true" t="shared" si="58" ref="E145:L146">E148+E156</f>
        <v>777848</v>
      </c>
      <c r="F145" s="155">
        <f t="shared" si="58"/>
        <v>22344</v>
      </c>
      <c r="G145" s="155">
        <f>G148+G156</f>
        <v>800192</v>
      </c>
      <c r="H145" s="155">
        <f>H148+H156</f>
        <v>1234131</v>
      </c>
      <c r="I145" s="155">
        <f t="shared" si="58"/>
        <v>0</v>
      </c>
      <c r="J145" s="155">
        <f t="shared" si="58"/>
        <v>0</v>
      </c>
      <c r="K145" s="155">
        <f t="shared" si="58"/>
        <v>0</v>
      </c>
      <c r="L145" s="155">
        <f t="shared" si="58"/>
        <v>0</v>
      </c>
    </row>
    <row r="146" spans="1:14" s="57" customFormat="1" ht="12.75">
      <c r="A146" s="124"/>
      <c r="B146" s="123" t="s">
        <v>10</v>
      </c>
      <c r="C146" s="222" t="s">
        <v>5</v>
      </c>
      <c r="D146" s="157">
        <f>D149+D157</f>
        <v>1091994.9</v>
      </c>
      <c r="E146" s="157">
        <f t="shared" si="58"/>
        <v>293140</v>
      </c>
      <c r="F146" s="157">
        <f t="shared" si="58"/>
        <v>284961.9</v>
      </c>
      <c r="G146" s="157">
        <f>G149+G157</f>
        <v>578101.9</v>
      </c>
      <c r="H146" s="157">
        <f t="shared" si="58"/>
        <v>513893</v>
      </c>
      <c r="I146" s="157">
        <f t="shared" si="58"/>
        <v>0</v>
      </c>
      <c r="J146" s="157">
        <f t="shared" si="58"/>
        <v>0</v>
      </c>
      <c r="K146" s="157">
        <f t="shared" si="58"/>
        <v>0</v>
      </c>
      <c r="L146" s="157">
        <f t="shared" si="58"/>
        <v>0</v>
      </c>
      <c r="N146" s="206"/>
    </row>
    <row r="147" spans="1:23" s="57" customFormat="1" ht="15" customHeight="1">
      <c r="A147" s="124"/>
      <c r="B147" s="704" t="s">
        <v>191</v>
      </c>
      <c r="C147" s="705"/>
      <c r="D147" s="727"/>
      <c r="E147" s="727"/>
      <c r="F147" s="705"/>
      <c r="G147" s="727"/>
      <c r="H147" s="727"/>
      <c r="I147" s="705"/>
      <c r="J147" s="705"/>
      <c r="K147" s="705"/>
      <c r="L147" s="706"/>
      <c r="N147" s="206"/>
      <c r="O147" s="206"/>
      <c r="P147" s="206"/>
      <c r="Q147" s="206"/>
      <c r="R147" s="206"/>
      <c r="S147" s="206"/>
      <c r="T147" s="206"/>
      <c r="U147" s="206"/>
      <c r="V147" s="206"/>
      <c r="W147" s="206"/>
    </row>
    <row r="148" spans="1:14" s="57" customFormat="1" ht="27" customHeight="1">
      <c r="A148" s="892" t="s">
        <v>250</v>
      </c>
      <c r="B148" s="240" t="s">
        <v>287</v>
      </c>
      <c r="C148" s="299" t="s">
        <v>4</v>
      </c>
      <c r="D148" s="56">
        <f>D150+D152+D154</f>
        <v>1001537</v>
      </c>
      <c r="E148" s="56">
        <f aca="true" t="shared" si="59" ref="D148:L149">E150+E152+E154</f>
        <v>338</v>
      </c>
      <c r="F148" s="56">
        <f t="shared" si="59"/>
        <v>22315</v>
      </c>
      <c r="G148" s="56">
        <f>G150+G152+G154</f>
        <v>22653</v>
      </c>
      <c r="H148" s="56">
        <f t="shared" si="59"/>
        <v>978884</v>
      </c>
      <c r="I148" s="56">
        <f t="shared" si="59"/>
        <v>0</v>
      </c>
      <c r="J148" s="56">
        <f t="shared" si="59"/>
        <v>0</v>
      </c>
      <c r="K148" s="56">
        <f t="shared" si="59"/>
        <v>0</v>
      </c>
      <c r="L148" s="56">
        <f t="shared" si="59"/>
        <v>0</v>
      </c>
      <c r="N148" s="206"/>
    </row>
    <row r="149" spans="1:12" s="57" customFormat="1" ht="19.5" customHeight="1">
      <c r="A149" s="892"/>
      <c r="B149" s="241" t="s">
        <v>126</v>
      </c>
      <c r="C149" s="230" t="s">
        <v>5</v>
      </c>
      <c r="D149" s="187">
        <f t="shared" si="59"/>
        <v>314463</v>
      </c>
      <c r="E149" s="187">
        <f t="shared" si="59"/>
        <v>26</v>
      </c>
      <c r="F149" s="187">
        <f t="shared" si="59"/>
        <v>70</v>
      </c>
      <c r="G149" s="187">
        <f>G151+G153+G155</f>
        <v>96</v>
      </c>
      <c r="H149" s="187">
        <f t="shared" si="59"/>
        <v>314367</v>
      </c>
      <c r="I149" s="187">
        <f t="shared" si="59"/>
        <v>0</v>
      </c>
      <c r="J149" s="187">
        <f t="shared" si="59"/>
        <v>0</v>
      </c>
      <c r="K149" s="187">
        <f t="shared" si="59"/>
        <v>0</v>
      </c>
      <c r="L149" s="187">
        <f t="shared" si="59"/>
        <v>0</v>
      </c>
    </row>
    <row r="150" spans="1:12" ht="12.75">
      <c r="A150" s="125"/>
      <c r="B150" s="233" t="s">
        <v>288</v>
      </c>
      <c r="C150" s="149" t="s">
        <v>4</v>
      </c>
      <c r="D150" s="143">
        <f>D184</f>
        <v>183008</v>
      </c>
      <c r="E150" s="143">
        <f aca="true" t="shared" si="60" ref="E150:L150">E184</f>
        <v>41</v>
      </c>
      <c r="F150" s="143">
        <f t="shared" si="60"/>
        <v>4463</v>
      </c>
      <c r="G150" s="143">
        <f>G184</f>
        <v>4504</v>
      </c>
      <c r="H150" s="143">
        <f t="shared" si="60"/>
        <v>178504</v>
      </c>
      <c r="I150" s="143">
        <f t="shared" si="60"/>
        <v>0</v>
      </c>
      <c r="J150" s="143">
        <f t="shared" si="60"/>
        <v>0</v>
      </c>
      <c r="K150" s="143">
        <f t="shared" si="60"/>
        <v>0</v>
      </c>
      <c r="L150" s="143">
        <f t="shared" si="60"/>
        <v>0</v>
      </c>
    </row>
    <row r="151" spans="1:14" ht="12.75">
      <c r="A151" s="125"/>
      <c r="B151" s="211"/>
      <c r="C151" s="77" t="s">
        <v>5</v>
      </c>
      <c r="D151" s="144">
        <f aca="true" t="shared" si="61" ref="D151:G155">D185</f>
        <v>57727</v>
      </c>
      <c r="E151" s="144">
        <f t="shared" si="61"/>
        <v>1</v>
      </c>
      <c r="F151" s="144">
        <f t="shared" si="61"/>
        <v>15</v>
      </c>
      <c r="G151" s="144">
        <f t="shared" si="61"/>
        <v>16</v>
      </c>
      <c r="H151" s="144">
        <f aca="true" t="shared" si="62" ref="H151:L155">H185</f>
        <v>57711</v>
      </c>
      <c r="I151" s="144">
        <f t="shared" si="62"/>
        <v>0</v>
      </c>
      <c r="J151" s="144">
        <f t="shared" si="62"/>
        <v>0</v>
      </c>
      <c r="K151" s="144">
        <f t="shared" si="62"/>
        <v>0</v>
      </c>
      <c r="L151" s="144">
        <f t="shared" si="62"/>
        <v>0</v>
      </c>
      <c r="N151" s="160"/>
    </row>
    <row r="152" spans="1:12" ht="12.75">
      <c r="A152" s="125"/>
      <c r="B152" s="233" t="s">
        <v>289</v>
      </c>
      <c r="C152" s="149" t="s">
        <v>4</v>
      </c>
      <c r="D152" s="143">
        <f t="shared" si="61"/>
        <v>812446</v>
      </c>
      <c r="E152" s="143">
        <f t="shared" si="61"/>
        <v>161</v>
      </c>
      <c r="F152" s="143">
        <f t="shared" si="61"/>
        <v>17852</v>
      </c>
      <c r="G152" s="143">
        <f t="shared" si="61"/>
        <v>18013</v>
      </c>
      <c r="H152" s="143">
        <f t="shared" si="62"/>
        <v>794433</v>
      </c>
      <c r="I152" s="143">
        <f t="shared" si="62"/>
        <v>0</v>
      </c>
      <c r="J152" s="143">
        <f t="shared" si="62"/>
        <v>0</v>
      </c>
      <c r="K152" s="143">
        <f t="shared" si="62"/>
        <v>0</v>
      </c>
      <c r="L152" s="143">
        <f t="shared" si="62"/>
        <v>0</v>
      </c>
    </row>
    <row r="153" spans="1:12" ht="12.75">
      <c r="A153" s="125"/>
      <c r="B153" s="211"/>
      <c r="C153" s="77" t="s">
        <v>5</v>
      </c>
      <c r="D153" s="144">
        <f t="shared" si="61"/>
        <v>256712</v>
      </c>
      <c r="E153" s="144">
        <f t="shared" si="61"/>
        <v>13</v>
      </c>
      <c r="F153" s="144">
        <f t="shared" si="61"/>
        <v>43</v>
      </c>
      <c r="G153" s="144">
        <f t="shared" si="61"/>
        <v>56</v>
      </c>
      <c r="H153" s="144">
        <f t="shared" si="62"/>
        <v>256656</v>
      </c>
      <c r="I153" s="144">
        <f t="shared" si="62"/>
        <v>0</v>
      </c>
      <c r="J153" s="144">
        <f t="shared" si="62"/>
        <v>0</v>
      </c>
      <c r="K153" s="144">
        <f t="shared" si="62"/>
        <v>0</v>
      </c>
      <c r="L153" s="144">
        <f t="shared" si="62"/>
        <v>0</v>
      </c>
    </row>
    <row r="154" spans="1:12" ht="12.75">
      <c r="A154" s="125"/>
      <c r="B154" s="233" t="s">
        <v>290</v>
      </c>
      <c r="C154" s="149" t="s">
        <v>4</v>
      </c>
      <c r="D154" s="143">
        <f>D188</f>
        <v>6083</v>
      </c>
      <c r="E154" s="143">
        <f t="shared" si="61"/>
        <v>136</v>
      </c>
      <c r="F154" s="143">
        <f t="shared" si="61"/>
        <v>0</v>
      </c>
      <c r="G154" s="143">
        <f>G188</f>
        <v>136</v>
      </c>
      <c r="H154" s="143">
        <f>H188</f>
        <v>5947</v>
      </c>
      <c r="I154" s="143">
        <f t="shared" si="62"/>
        <v>0</v>
      </c>
      <c r="J154" s="143">
        <f t="shared" si="62"/>
        <v>0</v>
      </c>
      <c r="K154" s="143">
        <f t="shared" si="62"/>
        <v>0</v>
      </c>
      <c r="L154" s="143">
        <f t="shared" si="62"/>
        <v>0</v>
      </c>
    </row>
    <row r="155" spans="1:12" ht="12.75">
      <c r="A155" s="125"/>
      <c r="B155" s="211"/>
      <c r="C155" s="77" t="s">
        <v>5</v>
      </c>
      <c r="D155" s="144">
        <f t="shared" si="61"/>
        <v>24</v>
      </c>
      <c r="E155" s="144">
        <f t="shared" si="61"/>
        <v>12</v>
      </c>
      <c r="F155" s="144">
        <f t="shared" si="61"/>
        <v>12</v>
      </c>
      <c r="G155" s="144">
        <f t="shared" si="61"/>
        <v>24</v>
      </c>
      <c r="H155" s="144">
        <f t="shared" si="62"/>
        <v>0</v>
      </c>
      <c r="I155" s="144">
        <f t="shared" si="62"/>
        <v>0</v>
      </c>
      <c r="J155" s="144">
        <f t="shared" si="62"/>
        <v>0</v>
      </c>
      <c r="K155" s="144">
        <f t="shared" si="62"/>
        <v>0</v>
      </c>
      <c r="L155" s="144">
        <f t="shared" si="62"/>
        <v>0</v>
      </c>
    </row>
    <row r="156" spans="1:12" s="57" customFormat="1" ht="12.75">
      <c r="A156" s="124"/>
      <c r="B156" s="154" t="s">
        <v>37</v>
      </c>
      <c r="C156" s="190" t="s">
        <v>4</v>
      </c>
      <c r="D156" s="62">
        <f aca="true" t="shared" si="63" ref="D156:L157">D158+D160+D162</f>
        <v>1032786</v>
      </c>
      <c r="E156" s="62">
        <f t="shared" si="63"/>
        <v>777510</v>
      </c>
      <c r="F156" s="62">
        <f t="shared" si="63"/>
        <v>29</v>
      </c>
      <c r="G156" s="62">
        <f>G158+G160+G162</f>
        <v>777539</v>
      </c>
      <c r="H156" s="62">
        <f>H158+H160+H162</f>
        <v>255247</v>
      </c>
      <c r="I156" s="62">
        <f t="shared" si="63"/>
        <v>0</v>
      </c>
      <c r="J156" s="62">
        <f t="shared" si="63"/>
        <v>0</v>
      </c>
      <c r="K156" s="62">
        <f t="shared" si="63"/>
        <v>0</v>
      </c>
      <c r="L156" s="62">
        <f t="shared" si="63"/>
        <v>0</v>
      </c>
    </row>
    <row r="157" spans="1:12" s="57" customFormat="1" ht="12.75">
      <c r="A157" s="124"/>
      <c r="B157" s="225" t="s">
        <v>126</v>
      </c>
      <c r="C157" s="191" t="s">
        <v>5</v>
      </c>
      <c r="D157" s="62">
        <f t="shared" si="63"/>
        <v>777531.9</v>
      </c>
      <c r="E157" s="62">
        <f t="shared" si="63"/>
        <v>293114</v>
      </c>
      <c r="F157" s="62">
        <f t="shared" si="63"/>
        <v>284891.9</v>
      </c>
      <c r="G157" s="62">
        <f>G159+G161+G163</f>
        <v>578005.9</v>
      </c>
      <c r="H157" s="62">
        <f t="shared" si="63"/>
        <v>199526</v>
      </c>
      <c r="I157" s="62">
        <f t="shared" si="63"/>
        <v>0</v>
      </c>
      <c r="J157" s="62">
        <f t="shared" si="63"/>
        <v>0</v>
      </c>
      <c r="K157" s="62">
        <f t="shared" si="63"/>
        <v>0</v>
      </c>
      <c r="L157" s="62">
        <f t="shared" si="63"/>
        <v>0</v>
      </c>
    </row>
    <row r="158" spans="1:12" ht="20.25" customHeight="1">
      <c r="A158" s="775" t="s">
        <v>291</v>
      </c>
      <c r="B158" s="83" t="s">
        <v>56</v>
      </c>
      <c r="C158" s="149" t="s">
        <v>4</v>
      </c>
      <c r="D158" s="143">
        <f aca="true" t="shared" si="64" ref="D158:L158">D448</f>
        <v>2</v>
      </c>
      <c r="E158" s="143">
        <f t="shared" si="64"/>
        <v>0</v>
      </c>
      <c r="F158" s="143">
        <f t="shared" si="64"/>
        <v>0</v>
      </c>
      <c r="G158" s="143">
        <f>G448</f>
        <v>0</v>
      </c>
      <c r="H158" s="143">
        <f t="shared" si="64"/>
        <v>2</v>
      </c>
      <c r="I158" s="143">
        <f t="shared" si="64"/>
        <v>0</v>
      </c>
      <c r="J158" s="143">
        <f t="shared" si="64"/>
        <v>0</v>
      </c>
      <c r="K158" s="143">
        <f t="shared" si="64"/>
        <v>0</v>
      </c>
      <c r="L158" s="143">
        <f t="shared" si="64"/>
        <v>0</v>
      </c>
    </row>
    <row r="159" spans="1:12" ht="18" customHeight="1">
      <c r="A159" s="775"/>
      <c r="B159" s="91"/>
      <c r="C159" s="77" t="s">
        <v>5</v>
      </c>
      <c r="D159" s="144">
        <f aca="true" t="shared" si="65" ref="D159:G163">D449</f>
        <v>2</v>
      </c>
      <c r="E159" s="144">
        <f t="shared" si="65"/>
        <v>0</v>
      </c>
      <c r="F159" s="144">
        <f t="shared" si="65"/>
        <v>0</v>
      </c>
      <c r="G159" s="144">
        <f t="shared" si="65"/>
        <v>0</v>
      </c>
      <c r="H159" s="144">
        <f aca="true" t="shared" si="66" ref="H159:L163">H449</f>
        <v>2</v>
      </c>
      <c r="I159" s="144">
        <f t="shared" si="66"/>
        <v>0</v>
      </c>
      <c r="J159" s="144">
        <f t="shared" si="66"/>
        <v>0</v>
      </c>
      <c r="K159" s="144">
        <f t="shared" si="66"/>
        <v>0</v>
      </c>
      <c r="L159" s="144">
        <f t="shared" si="66"/>
        <v>0</v>
      </c>
    </row>
    <row r="160" spans="1:12" ht="15.75" customHeight="1">
      <c r="A160" s="775" t="s">
        <v>291</v>
      </c>
      <c r="B160" s="83" t="s">
        <v>63</v>
      </c>
      <c r="C160" s="149" t="s">
        <v>4</v>
      </c>
      <c r="D160" s="143">
        <f t="shared" si="65"/>
        <v>1032781</v>
      </c>
      <c r="E160" s="143">
        <f t="shared" si="65"/>
        <v>777510</v>
      </c>
      <c r="F160" s="143">
        <f t="shared" si="65"/>
        <v>29</v>
      </c>
      <c r="G160" s="143">
        <f t="shared" si="65"/>
        <v>777539</v>
      </c>
      <c r="H160" s="143">
        <f>H450</f>
        <v>255242</v>
      </c>
      <c r="I160" s="143">
        <f t="shared" si="66"/>
        <v>0</v>
      </c>
      <c r="J160" s="143">
        <f t="shared" si="66"/>
        <v>0</v>
      </c>
      <c r="K160" s="143">
        <f t="shared" si="66"/>
        <v>0</v>
      </c>
      <c r="L160" s="143">
        <f t="shared" si="66"/>
        <v>0</v>
      </c>
    </row>
    <row r="161" spans="1:12" ht="12.75">
      <c r="A161" s="775"/>
      <c r="B161" s="84"/>
      <c r="C161" s="77" t="s">
        <v>5</v>
      </c>
      <c r="D161" s="144">
        <f t="shared" si="65"/>
        <v>777526.9</v>
      </c>
      <c r="E161" s="144">
        <f t="shared" si="65"/>
        <v>293114</v>
      </c>
      <c r="F161" s="144">
        <f t="shared" si="65"/>
        <v>284891.9</v>
      </c>
      <c r="G161" s="144">
        <f t="shared" si="65"/>
        <v>578005.9</v>
      </c>
      <c r="H161" s="144">
        <f t="shared" si="66"/>
        <v>199521</v>
      </c>
      <c r="I161" s="144">
        <f t="shared" si="66"/>
        <v>0</v>
      </c>
      <c r="J161" s="144">
        <f t="shared" si="66"/>
        <v>0</v>
      </c>
      <c r="K161" s="144">
        <f t="shared" si="66"/>
        <v>0</v>
      </c>
      <c r="L161" s="144">
        <f t="shared" si="66"/>
        <v>0</v>
      </c>
    </row>
    <row r="162" spans="1:12" s="57" customFormat="1" ht="20.25" customHeight="1">
      <c r="A162" s="775" t="s">
        <v>291</v>
      </c>
      <c r="B162" s="83" t="s">
        <v>72</v>
      </c>
      <c r="C162" s="149" t="s">
        <v>4</v>
      </c>
      <c r="D162" s="143">
        <f t="shared" si="65"/>
        <v>3</v>
      </c>
      <c r="E162" s="143">
        <f t="shared" si="65"/>
        <v>0</v>
      </c>
      <c r="F162" s="143">
        <f t="shared" si="65"/>
        <v>0</v>
      </c>
      <c r="G162" s="143">
        <f>G452</f>
        <v>0</v>
      </c>
      <c r="H162" s="143">
        <f>H452</f>
        <v>3</v>
      </c>
      <c r="I162" s="143">
        <f t="shared" si="66"/>
        <v>0</v>
      </c>
      <c r="J162" s="143">
        <f t="shared" si="66"/>
        <v>0</v>
      </c>
      <c r="K162" s="143">
        <f t="shared" si="66"/>
        <v>0</v>
      </c>
      <c r="L162" s="143">
        <f t="shared" si="66"/>
        <v>0</v>
      </c>
    </row>
    <row r="163" spans="1:12" s="57" customFormat="1" ht="18" customHeight="1">
      <c r="A163" s="775"/>
      <c r="B163" s="91"/>
      <c r="C163" s="77" t="s">
        <v>5</v>
      </c>
      <c r="D163" s="144">
        <f t="shared" si="65"/>
        <v>3</v>
      </c>
      <c r="E163" s="144">
        <f t="shared" si="65"/>
        <v>0</v>
      </c>
      <c r="F163" s="144">
        <f t="shared" si="65"/>
        <v>0</v>
      </c>
      <c r="G163" s="144">
        <f t="shared" si="65"/>
        <v>0</v>
      </c>
      <c r="H163" s="144">
        <f t="shared" si="66"/>
        <v>3</v>
      </c>
      <c r="I163" s="144">
        <f t="shared" si="66"/>
        <v>0</v>
      </c>
      <c r="J163" s="144">
        <f t="shared" si="66"/>
        <v>0</v>
      </c>
      <c r="K163" s="144">
        <f t="shared" si="66"/>
        <v>0</v>
      </c>
      <c r="L163" s="144">
        <f t="shared" si="66"/>
        <v>0</v>
      </c>
    </row>
    <row r="164" spans="1:12" ht="12.75">
      <c r="A164" s="125"/>
      <c r="B164" s="131" t="s">
        <v>20</v>
      </c>
      <c r="C164" s="128" t="s">
        <v>4</v>
      </c>
      <c r="D164" s="129">
        <f aca="true" t="shared" si="67" ref="D164:L165">D167</f>
        <v>295249</v>
      </c>
      <c r="E164" s="129">
        <f t="shared" si="67"/>
        <v>0</v>
      </c>
      <c r="F164" s="129">
        <f t="shared" si="67"/>
        <v>0</v>
      </c>
      <c r="G164" s="62">
        <f>G167</f>
        <v>0</v>
      </c>
      <c r="H164" s="62">
        <f t="shared" si="67"/>
        <v>295249</v>
      </c>
      <c r="I164" s="129">
        <f t="shared" si="67"/>
        <v>0</v>
      </c>
      <c r="J164" s="129">
        <f t="shared" si="67"/>
        <v>0</v>
      </c>
      <c r="K164" s="129">
        <f t="shared" si="67"/>
        <v>0</v>
      </c>
      <c r="L164" s="129">
        <f t="shared" si="67"/>
        <v>0</v>
      </c>
    </row>
    <row r="165" spans="1:12" ht="12.75">
      <c r="A165" s="125"/>
      <c r="B165" s="132"/>
      <c r="C165" s="103" t="s">
        <v>5</v>
      </c>
      <c r="D165" s="104">
        <f t="shared" si="67"/>
        <v>89090</v>
      </c>
      <c r="E165" s="104">
        <f t="shared" si="67"/>
        <v>0</v>
      </c>
      <c r="F165" s="104">
        <f t="shared" si="67"/>
        <v>0</v>
      </c>
      <c r="G165" s="104">
        <f>G168</f>
        <v>0</v>
      </c>
      <c r="H165" s="104">
        <f t="shared" si="67"/>
        <v>89090</v>
      </c>
      <c r="I165" s="104">
        <f t="shared" si="67"/>
        <v>0</v>
      </c>
      <c r="J165" s="104">
        <f t="shared" si="67"/>
        <v>0</v>
      </c>
      <c r="K165" s="104">
        <f t="shared" si="67"/>
        <v>0</v>
      </c>
      <c r="L165" s="104">
        <f t="shared" si="67"/>
        <v>0</v>
      </c>
    </row>
    <row r="166" spans="1:12" s="57" customFormat="1" ht="15" customHeight="1">
      <c r="A166" s="124"/>
      <c r="B166" s="704" t="s">
        <v>191</v>
      </c>
      <c r="C166" s="705"/>
      <c r="D166" s="705"/>
      <c r="E166" s="705"/>
      <c r="F166" s="705"/>
      <c r="G166" s="727"/>
      <c r="H166" s="727"/>
      <c r="I166" s="705"/>
      <c r="J166" s="705"/>
      <c r="K166" s="705"/>
      <c r="L166" s="706"/>
    </row>
    <row r="167" spans="1:12" s="57" customFormat="1" ht="27" customHeight="1">
      <c r="A167" s="124" t="s">
        <v>250</v>
      </c>
      <c r="B167" s="240" t="s">
        <v>287</v>
      </c>
      <c r="C167" s="299" t="s">
        <v>4</v>
      </c>
      <c r="D167" s="56">
        <f aca="true" t="shared" si="68" ref="D167:L168">D169+D171+D173</f>
        <v>295249</v>
      </c>
      <c r="E167" s="56">
        <f t="shared" si="68"/>
        <v>0</v>
      </c>
      <c r="F167" s="56">
        <f t="shared" si="68"/>
        <v>0</v>
      </c>
      <c r="G167" s="56">
        <f>G169+G171+G173</f>
        <v>0</v>
      </c>
      <c r="H167" s="56">
        <f t="shared" si="68"/>
        <v>295249</v>
      </c>
      <c r="I167" s="56">
        <f t="shared" si="68"/>
        <v>0</v>
      </c>
      <c r="J167" s="56">
        <f t="shared" si="68"/>
        <v>0</v>
      </c>
      <c r="K167" s="56">
        <f t="shared" si="68"/>
        <v>0</v>
      </c>
      <c r="L167" s="56">
        <f t="shared" si="68"/>
        <v>0</v>
      </c>
    </row>
    <row r="168" spans="1:12" s="57" customFormat="1" ht="12.75">
      <c r="A168" s="124"/>
      <c r="B168" s="241"/>
      <c r="C168" s="230" t="s">
        <v>5</v>
      </c>
      <c r="D168" s="187">
        <f t="shared" si="68"/>
        <v>89090</v>
      </c>
      <c r="E168" s="187">
        <f t="shared" si="68"/>
        <v>0</v>
      </c>
      <c r="F168" s="187">
        <f t="shared" si="68"/>
        <v>0</v>
      </c>
      <c r="G168" s="187">
        <f>G170+G172+G174</f>
        <v>0</v>
      </c>
      <c r="H168" s="187">
        <f t="shared" si="68"/>
        <v>89090</v>
      </c>
      <c r="I168" s="187">
        <f t="shared" si="68"/>
        <v>0</v>
      </c>
      <c r="J168" s="187">
        <f t="shared" si="68"/>
        <v>0</v>
      </c>
      <c r="K168" s="187">
        <f t="shared" si="68"/>
        <v>0</v>
      </c>
      <c r="L168" s="187">
        <f t="shared" si="68"/>
        <v>0</v>
      </c>
    </row>
    <row r="169" spans="1:12" ht="12.75">
      <c r="A169" s="125"/>
      <c r="B169" s="266" t="s">
        <v>288</v>
      </c>
      <c r="C169" s="128" t="s">
        <v>4</v>
      </c>
      <c r="D169" s="129">
        <f aca="true" t="shared" si="69" ref="D169:L169">D195</f>
        <v>20132</v>
      </c>
      <c r="E169" s="129">
        <f t="shared" si="69"/>
        <v>0</v>
      </c>
      <c r="F169" s="129">
        <f t="shared" si="69"/>
        <v>0</v>
      </c>
      <c r="G169" s="129">
        <f>G195</f>
        <v>0</v>
      </c>
      <c r="H169" s="129">
        <f t="shared" si="69"/>
        <v>20132</v>
      </c>
      <c r="I169" s="129">
        <f t="shared" si="69"/>
        <v>0</v>
      </c>
      <c r="J169" s="129">
        <f t="shared" si="69"/>
        <v>0</v>
      </c>
      <c r="K169" s="129">
        <f t="shared" si="69"/>
        <v>0</v>
      </c>
      <c r="L169" s="129">
        <f t="shared" si="69"/>
        <v>0</v>
      </c>
    </row>
    <row r="170" spans="1:12" ht="12.75">
      <c r="A170" s="125"/>
      <c r="B170" s="265"/>
      <c r="C170" s="103" t="s">
        <v>5</v>
      </c>
      <c r="D170" s="104">
        <f aca="true" t="shared" si="70" ref="D170:G174">D196</f>
        <v>6491</v>
      </c>
      <c r="E170" s="104">
        <f t="shared" si="70"/>
        <v>0</v>
      </c>
      <c r="F170" s="104">
        <f t="shared" si="70"/>
        <v>0</v>
      </c>
      <c r="G170" s="104">
        <f t="shared" si="70"/>
        <v>0</v>
      </c>
      <c r="H170" s="104">
        <f aca="true" t="shared" si="71" ref="H170:L174">H196</f>
        <v>6491</v>
      </c>
      <c r="I170" s="104">
        <f t="shared" si="71"/>
        <v>0</v>
      </c>
      <c r="J170" s="104">
        <f t="shared" si="71"/>
        <v>0</v>
      </c>
      <c r="K170" s="104">
        <f t="shared" si="71"/>
        <v>0</v>
      </c>
      <c r="L170" s="104">
        <f t="shared" si="71"/>
        <v>0</v>
      </c>
    </row>
    <row r="171" spans="1:12" ht="12.75">
      <c r="A171" s="125"/>
      <c r="B171" s="266" t="s">
        <v>289</v>
      </c>
      <c r="C171" s="128" t="s">
        <v>4</v>
      </c>
      <c r="D171" s="129">
        <f t="shared" si="70"/>
        <v>65</v>
      </c>
      <c r="E171" s="129">
        <f t="shared" si="70"/>
        <v>0</v>
      </c>
      <c r="F171" s="129">
        <f t="shared" si="70"/>
        <v>0</v>
      </c>
      <c r="G171" s="129">
        <f t="shared" si="70"/>
        <v>0</v>
      </c>
      <c r="H171" s="129">
        <f t="shared" si="71"/>
        <v>65</v>
      </c>
      <c r="I171" s="129">
        <f t="shared" si="71"/>
        <v>0</v>
      </c>
      <c r="J171" s="129">
        <f t="shared" si="71"/>
        <v>0</v>
      </c>
      <c r="K171" s="129">
        <f t="shared" si="71"/>
        <v>0</v>
      </c>
      <c r="L171" s="129">
        <f t="shared" si="71"/>
        <v>0</v>
      </c>
    </row>
    <row r="172" spans="1:12" ht="12.75">
      <c r="A172" s="125"/>
      <c r="B172" s="265"/>
      <c r="C172" s="103" t="s">
        <v>5</v>
      </c>
      <c r="D172" s="104">
        <f t="shared" si="70"/>
        <v>65</v>
      </c>
      <c r="E172" s="104">
        <f t="shared" si="70"/>
        <v>0</v>
      </c>
      <c r="F172" s="104">
        <f t="shared" si="70"/>
        <v>0</v>
      </c>
      <c r="G172" s="104">
        <f t="shared" si="70"/>
        <v>0</v>
      </c>
      <c r="H172" s="104">
        <f t="shared" si="71"/>
        <v>65</v>
      </c>
      <c r="I172" s="104">
        <f t="shared" si="71"/>
        <v>0</v>
      </c>
      <c r="J172" s="104">
        <f t="shared" si="71"/>
        <v>0</v>
      </c>
      <c r="K172" s="104">
        <f t="shared" si="71"/>
        <v>0</v>
      </c>
      <c r="L172" s="104">
        <f t="shared" si="71"/>
        <v>0</v>
      </c>
    </row>
    <row r="173" spans="1:12" ht="12.75">
      <c r="A173" s="125"/>
      <c r="B173" s="266" t="s">
        <v>290</v>
      </c>
      <c r="C173" s="128" t="s">
        <v>4</v>
      </c>
      <c r="D173" s="129">
        <f t="shared" si="70"/>
        <v>275052</v>
      </c>
      <c r="E173" s="129">
        <f t="shared" si="70"/>
        <v>0</v>
      </c>
      <c r="F173" s="129">
        <f t="shared" si="70"/>
        <v>0</v>
      </c>
      <c r="G173" s="129">
        <f>G199</f>
        <v>0</v>
      </c>
      <c r="H173" s="129">
        <f>H199</f>
        <v>275052</v>
      </c>
      <c r="I173" s="129">
        <f t="shared" si="71"/>
        <v>0</v>
      </c>
      <c r="J173" s="129">
        <f t="shared" si="71"/>
        <v>0</v>
      </c>
      <c r="K173" s="129">
        <f t="shared" si="71"/>
        <v>0</v>
      </c>
      <c r="L173" s="129">
        <f t="shared" si="71"/>
        <v>0</v>
      </c>
    </row>
    <row r="174" spans="1:12" ht="12.75">
      <c r="A174" s="125"/>
      <c r="B174" s="265"/>
      <c r="C174" s="103" t="s">
        <v>5</v>
      </c>
      <c r="D174" s="104">
        <f t="shared" si="70"/>
        <v>82534</v>
      </c>
      <c r="E174" s="104">
        <f t="shared" si="70"/>
        <v>0</v>
      </c>
      <c r="F174" s="104">
        <f t="shared" si="70"/>
        <v>0</v>
      </c>
      <c r="G174" s="104">
        <f t="shared" si="70"/>
        <v>0</v>
      </c>
      <c r="H174" s="104">
        <f t="shared" si="71"/>
        <v>82534</v>
      </c>
      <c r="I174" s="104">
        <f t="shared" si="71"/>
        <v>0</v>
      </c>
      <c r="J174" s="104">
        <f t="shared" si="71"/>
        <v>0</v>
      </c>
      <c r="K174" s="104">
        <f t="shared" si="71"/>
        <v>0</v>
      </c>
      <c r="L174" s="104">
        <f t="shared" si="71"/>
        <v>0</v>
      </c>
    </row>
    <row r="175" spans="1:12" s="57" customFormat="1" ht="12.75">
      <c r="A175" s="124"/>
      <c r="B175" s="823" t="s">
        <v>293</v>
      </c>
      <c r="C175" s="824"/>
      <c r="D175" s="825"/>
      <c r="E175" s="824"/>
      <c r="F175" s="824"/>
      <c r="G175" s="825"/>
      <c r="H175" s="825"/>
      <c r="I175" s="824"/>
      <c r="J175" s="824"/>
      <c r="K175" s="824"/>
      <c r="L175" s="842"/>
    </row>
    <row r="176" spans="1:12" ht="12.75">
      <c r="A176" s="125"/>
      <c r="B176" s="749" t="s">
        <v>8</v>
      </c>
      <c r="C176" s="749"/>
      <c r="D176" s="749"/>
      <c r="E176" s="749"/>
      <c r="F176" s="749"/>
      <c r="G176" s="749"/>
      <c r="H176" s="749"/>
      <c r="I176" s="749"/>
      <c r="J176" s="749"/>
      <c r="K176" s="749"/>
      <c r="L176" s="750"/>
    </row>
    <row r="177" spans="1:12" ht="12.75">
      <c r="A177" s="125"/>
      <c r="B177" s="87" t="s">
        <v>12</v>
      </c>
      <c r="C177" s="42" t="s">
        <v>4</v>
      </c>
      <c r="D177" s="130">
        <f aca="true" t="shared" si="72" ref="D177:L178">D182+D193</f>
        <v>1296786</v>
      </c>
      <c r="E177" s="130">
        <f t="shared" si="72"/>
        <v>338</v>
      </c>
      <c r="F177" s="130">
        <f t="shared" si="72"/>
        <v>22315</v>
      </c>
      <c r="G177" s="130">
        <f>G182+G193</f>
        <v>22653</v>
      </c>
      <c r="H177" s="130">
        <f>H182+H193</f>
        <v>1274133</v>
      </c>
      <c r="I177" s="130">
        <f t="shared" si="72"/>
        <v>0</v>
      </c>
      <c r="J177" s="130">
        <f t="shared" si="72"/>
        <v>0</v>
      </c>
      <c r="K177" s="130">
        <f t="shared" si="72"/>
        <v>0</v>
      </c>
      <c r="L177" s="130">
        <f t="shared" si="72"/>
        <v>0</v>
      </c>
    </row>
    <row r="178" spans="1:12" ht="13.5" thickBot="1">
      <c r="A178" s="125"/>
      <c r="B178" s="134"/>
      <c r="C178" s="135" t="s">
        <v>5</v>
      </c>
      <c r="D178" s="136">
        <f t="shared" si="72"/>
        <v>403553</v>
      </c>
      <c r="E178" s="136">
        <f t="shared" si="72"/>
        <v>26</v>
      </c>
      <c r="F178" s="136">
        <f t="shared" si="72"/>
        <v>70</v>
      </c>
      <c r="G178" s="136">
        <f>G183+G194</f>
        <v>96</v>
      </c>
      <c r="H178" s="136">
        <f t="shared" si="72"/>
        <v>403457</v>
      </c>
      <c r="I178" s="136">
        <f t="shared" si="72"/>
        <v>0</v>
      </c>
      <c r="J178" s="136">
        <f t="shared" si="72"/>
        <v>0</v>
      </c>
      <c r="K178" s="136">
        <f t="shared" si="72"/>
        <v>0</v>
      </c>
      <c r="L178" s="136">
        <f t="shared" si="72"/>
        <v>0</v>
      </c>
    </row>
    <row r="179" spans="1:12" ht="15" customHeight="1">
      <c r="A179" s="125"/>
      <c r="B179" s="107" t="s">
        <v>24</v>
      </c>
      <c r="C179" s="124" t="s">
        <v>4</v>
      </c>
      <c r="D179" s="155">
        <f aca="true" t="shared" si="73" ref="D179:L180">D182</f>
        <v>1001537</v>
      </c>
      <c r="E179" s="155">
        <f t="shared" si="73"/>
        <v>338</v>
      </c>
      <c r="F179" s="155">
        <f t="shared" si="73"/>
        <v>22315</v>
      </c>
      <c r="G179" s="155">
        <f>G182</f>
        <v>22653</v>
      </c>
      <c r="H179" s="155">
        <f t="shared" si="73"/>
        <v>978884</v>
      </c>
      <c r="I179" s="155">
        <f t="shared" si="73"/>
        <v>0</v>
      </c>
      <c r="J179" s="155">
        <f t="shared" si="73"/>
        <v>0</v>
      </c>
      <c r="K179" s="155">
        <f t="shared" si="73"/>
        <v>0</v>
      </c>
      <c r="L179" s="155">
        <f t="shared" si="73"/>
        <v>0</v>
      </c>
    </row>
    <row r="180" spans="1:12" ht="12.75">
      <c r="A180" s="125"/>
      <c r="B180" s="93" t="s">
        <v>10</v>
      </c>
      <c r="C180" s="156" t="s">
        <v>5</v>
      </c>
      <c r="D180" s="157">
        <f t="shared" si="73"/>
        <v>314463</v>
      </c>
      <c r="E180" s="157">
        <f t="shared" si="73"/>
        <v>26</v>
      </c>
      <c r="F180" s="157">
        <f t="shared" si="73"/>
        <v>70</v>
      </c>
      <c r="G180" s="157">
        <f>G183</f>
        <v>96</v>
      </c>
      <c r="H180" s="157">
        <f t="shared" si="73"/>
        <v>314367</v>
      </c>
      <c r="I180" s="157">
        <f t="shared" si="73"/>
        <v>0</v>
      </c>
      <c r="J180" s="157">
        <f t="shared" si="73"/>
        <v>0</v>
      </c>
      <c r="K180" s="157">
        <f t="shared" si="73"/>
        <v>0</v>
      </c>
      <c r="L180" s="157">
        <f t="shared" si="73"/>
        <v>0</v>
      </c>
    </row>
    <row r="181" spans="1:12" s="57" customFormat="1" ht="15" customHeight="1">
      <c r="A181" s="124"/>
      <c r="B181" s="704" t="s">
        <v>191</v>
      </c>
      <c r="C181" s="705"/>
      <c r="D181" s="705"/>
      <c r="E181" s="705"/>
      <c r="F181" s="705"/>
      <c r="G181" s="727"/>
      <c r="H181" s="727"/>
      <c r="I181" s="705"/>
      <c r="J181" s="705"/>
      <c r="K181" s="705"/>
      <c r="L181" s="706"/>
    </row>
    <row r="182" spans="1:12" s="57" customFormat="1" ht="25.5">
      <c r="A182" s="775" t="s">
        <v>250</v>
      </c>
      <c r="B182" s="240" t="s">
        <v>287</v>
      </c>
      <c r="C182" s="299" t="s">
        <v>4</v>
      </c>
      <c r="D182" s="56">
        <f>D184+D186+D188</f>
        <v>1001537</v>
      </c>
      <c r="E182" s="56">
        <f aca="true" t="shared" si="74" ref="D182:L183">E184+E186+E188</f>
        <v>338</v>
      </c>
      <c r="F182" s="56">
        <f t="shared" si="74"/>
        <v>22315</v>
      </c>
      <c r="G182" s="56">
        <f>G184+G186+G188</f>
        <v>22653</v>
      </c>
      <c r="H182" s="56">
        <f t="shared" si="74"/>
        <v>978884</v>
      </c>
      <c r="I182" s="56">
        <f t="shared" si="74"/>
        <v>0</v>
      </c>
      <c r="J182" s="56">
        <f t="shared" si="74"/>
        <v>0</v>
      </c>
      <c r="K182" s="56">
        <f t="shared" si="74"/>
        <v>0</v>
      </c>
      <c r="L182" s="56">
        <f t="shared" si="74"/>
        <v>0</v>
      </c>
    </row>
    <row r="183" spans="1:12" s="57" customFormat="1" ht="19.5" customHeight="1">
      <c r="A183" s="775"/>
      <c r="B183" s="241"/>
      <c r="C183" s="230" t="s">
        <v>5</v>
      </c>
      <c r="D183" s="187">
        <f t="shared" si="74"/>
        <v>314463</v>
      </c>
      <c r="E183" s="187">
        <f t="shared" si="74"/>
        <v>26</v>
      </c>
      <c r="F183" s="187">
        <f t="shared" si="74"/>
        <v>70</v>
      </c>
      <c r="G183" s="187">
        <f>G185+G187+G189</f>
        <v>96</v>
      </c>
      <c r="H183" s="187">
        <f t="shared" si="74"/>
        <v>314367</v>
      </c>
      <c r="I183" s="187">
        <f t="shared" si="74"/>
        <v>0</v>
      </c>
      <c r="J183" s="187">
        <f t="shared" si="74"/>
        <v>0</v>
      </c>
      <c r="K183" s="187">
        <f t="shared" si="74"/>
        <v>0</v>
      </c>
      <c r="L183" s="187">
        <f t="shared" si="74"/>
        <v>0</v>
      </c>
    </row>
    <row r="184" spans="1:12" ht="12.75">
      <c r="A184" s="125"/>
      <c r="B184" s="266" t="s">
        <v>288</v>
      </c>
      <c r="C184" s="190" t="s">
        <v>4</v>
      </c>
      <c r="D184" s="129">
        <f>D205+D223+D241+D259+D277+D295+D313+D331+D349+D367+D385+D403+D421</f>
        <v>183008</v>
      </c>
      <c r="E184" s="129">
        <f aca="true" t="shared" si="75" ref="D184:L189">E205+E223+E241+E259+E277+E295+E313+E331+E349+E367+E385+E403+E421</f>
        <v>41</v>
      </c>
      <c r="F184" s="129">
        <f t="shared" si="75"/>
        <v>4463</v>
      </c>
      <c r="G184" s="129">
        <f aca="true" t="shared" si="76" ref="G184:G189">G205+G223+G241+G259+G277+G295+G313+G331+G349+G367+G385+G403+G421</f>
        <v>4504</v>
      </c>
      <c r="H184" s="129">
        <f t="shared" si="75"/>
        <v>178504</v>
      </c>
      <c r="I184" s="129">
        <f t="shared" si="75"/>
        <v>0</v>
      </c>
      <c r="J184" s="129">
        <f t="shared" si="75"/>
        <v>0</v>
      </c>
      <c r="K184" s="129">
        <f t="shared" si="75"/>
        <v>0</v>
      </c>
      <c r="L184" s="129">
        <f t="shared" si="75"/>
        <v>0</v>
      </c>
    </row>
    <row r="185" spans="1:12" ht="12.75">
      <c r="A185" s="125"/>
      <c r="B185" s="265"/>
      <c r="C185" s="191" t="s">
        <v>5</v>
      </c>
      <c r="D185" s="104">
        <f t="shared" si="75"/>
        <v>57727</v>
      </c>
      <c r="E185" s="104">
        <f t="shared" si="75"/>
        <v>1</v>
      </c>
      <c r="F185" s="104">
        <f t="shared" si="75"/>
        <v>15</v>
      </c>
      <c r="G185" s="104">
        <f t="shared" si="76"/>
        <v>16</v>
      </c>
      <c r="H185" s="104">
        <f t="shared" si="75"/>
        <v>57711</v>
      </c>
      <c r="I185" s="104">
        <f t="shared" si="75"/>
        <v>0</v>
      </c>
      <c r="J185" s="104">
        <f t="shared" si="75"/>
        <v>0</v>
      </c>
      <c r="K185" s="104">
        <f t="shared" si="75"/>
        <v>0</v>
      </c>
      <c r="L185" s="104">
        <f t="shared" si="75"/>
        <v>0</v>
      </c>
    </row>
    <row r="186" spans="1:12" ht="12.75">
      <c r="A186" s="125"/>
      <c r="B186" s="266" t="s">
        <v>289</v>
      </c>
      <c r="C186" s="128" t="s">
        <v>4</v>
      </c>
      <c r="D186" s="129">
        <f t="shared" si="75"/>
        <v>812446</v>
      </c>
      <c r="E186" s="129">
        <f t="shared" si="75"/>
        <v>161</v>
      </c>
      <c r="F186" s="129">
        <f t="shared" si="75"/>
        <v>17852</v>
      </c>
      <c r="G186" s="129">
        <f t="shared" si="76"/>
        <v>18013</v>
      </c>
      <c r="H186" s="129">
        <f t="shared" si="75"/>
        <v>794433</v>
      </c>
      <c r="I186" s="129">
        <f t="shared" si="75"/>
        <v>0</v>
      </c>
      <c r="J186" s="129">
        <f t="shared" si="75"/>
        <v>0</v>
      </c>
      <c r="K186" s="129">
        <f t="shared" si="75"/>
        <v>0</v>
      </c>
      <c r="L186" s="129">
        <f t="shared" si="75"/>
        <v>0</v>
      </c>
    </row>
    <row r="187" spans="1:12" ht="12.75">
      <c r="A187" s="125"/>
      <c r="B187" s="265"/>
      <c r="C187" s="103" t="s">
        <v>5</v>
      </c>
      <c r="D187" s="104">
        <f t="shared" si="75"/>
        <v>256712</v>
      </c>
      <c r="E187" s="104">
        <f t="shared" si="75"/>
        <v>13</v>
      </c>
      <c r="F187" s="104">
        <f t="shared" si="75"/>
        <v>43</v>
      </c>
      <c r="G187" s="104">
        <f t="shared" si="76"/>
        <v>56</v>
      </c>
      <c r="H187" s="104">
        <f t="shared" si="75"/>
        <v>256656</v>
      </c>
      <c r="I187" s="104">
        <f t="shared" si="75"/>
        <v>0</v>
      </c>
      <c r="J187" s="104">
        <f t="shared" si="75"/>
        <v>0</v>
      </c>
      <c r="K187" s="104">
        <f t="shared" si="75"/>
        <v>0</v>
      </c>
      <c r="L187" s="104">
        <f t="shared" si="75"/>
        <v>0</v>
      </c>
    </row>
    <row r="188" spans="1:12" ht="12.75">
      <c r="A188" s="125"/>
      <c r="B188" s="266" t="s">
        <v>290</v>
      </c>
      <c r="C188" s="128" t="s">
        <v>4</v>
      </c>
      <c r="D188" s="129">
        <f t="shared" si="75"/>
        <v>6083</v>
      </c>
      <c r="E188" s="129">
        <f t="shared" si="75"/>
        <v>136</v>
      </c>
      <c r="F188" s="129">
        <f t="shared" si="75"/>
        <v>0</v>
      </c>
      <c r="G188" s="129">
        <f t="shared" si="76"/>
        <v>136</v>
      </c>
      <c r="H188" s="129">
        <f t="shared" si="75"/>
        <v>5947</v>
      </c>
      <c r="I188" s="129">
        <f t="shared" si="75"/>
        <v>0</v>
      </c>
      <c r="J188" s="129">
        <f t="shared" si="75"/>
        <v>0</v>
      </c>
      <c r="K188" s="129">
        <f t="shared" si="75"/>
        <v>0</v>
      </c>
      <c r="L188" s="129">
        <f t="shared" si="75"/>
        <v>0</v>
      </c>
    </row>
    <row r="189" spans="1:12" ht="12.75">
      <c r="A189" s="125"/>
      <c r="B189" s="265"/>
      <c r="C189" s="103" t="s">
        <v>5</v>
      </c>
      <c r="D189" s="104">
        <f t="shared" si="75"/>
        <v>24</v>
      </c>
      <c r="E189" s="104">
        <f t="shared" si="75"/>
        <v>12</v>
      </c>
      <c r="F189" s="104">
        <f t="shared" si="75"/>
        <v>12</v>
      </c>
      <c r="G189" s="104">
        <f t="shared" si="76"/>
        <v>24</v>
      </c>
      <c r="H189" s="104">
        <f t="shared" si="75"/>
        <v>0</v>
      </c>
      <c r="I189" s="104">
        <f t="shared" si="75"/>
        <v>0</v>
      </c>
      <c r="J189" s="104">
        <f t="shared" si="75"/>
        <v>0</v>
      </c>
      <c r="K189" s="104">
        <f t="shared" si="75"/>
        <v>0</v>
      </c>
      <c r="L189" s="104">
        <f t="shared" si="75"/>
        <v>0</v>
      </c>
    </row>
    <row r="190" spans="1:12" ht="12.75">
      <c r="A190" s="125"/>
      <c r="B190" s="131" t="s">
        <v>20</v>
      </c>
      <c r="C190" s="128" t="s">
        <v>4</v>
      </c>
      <c r="D190" s="129">
        <f aca="true" t="shared" si="77" ref="D190:L190">D193</f>
        <v>295249</v>
      </c>
      <c r="E190" s="129">
        <f t="shared" si="77"/>
        <v>0</v>
      </c>
      <c r="F190" s="129">
        <f t="shared" si="77"/>
        <v>0</v>
      </c>
      <c r="G190" s="129">
        <f>G193</f>
        <v>0</v>
      </c>
      <c r="H190" s="129">
        <f t="shared" si="77"/>
        <v>295249</v>
      </c>
      <c r="I190" s="129">
        <f t="shared" si="77"/>
        <v>0</v>
      </c>
      <c r="J190" s="129">
        <f t="shared" si="77"/>
        <v>0</v>
      </c>
      <c r="K190" s="129">
        <f t="shared" si="77"/>
        <v>0</v>
      </c>
      <c r="L190" s="129">
        <f t="shared" si="77"/>
        <v>0</v>
      </c>
    </row>
    <row r="191" spans="1:12" ht="12.75">
      <c r="A191" s="125"/>
      <c r="B191" s="132"/>
      <c r="C191" s="103" t="s">
        <v>5</v>
      </c>
      <c r="D191" s="104">
        <f aca="true" t="shared" si="78" ref="D191:L191">D194</f>
        <v>89090</v>
      </c>
      <c r="E191" s="104">
        <f t="shared" si="78"/>
        <v>0</v>
      </c>
      <c r="F191" s="104">
        <f t="shared" si="78"/>
        <v>0</v>
      </c>
      <c r="G191" s="104">
        <f>G194</f>
        <v>0</v>
      </c>
      <c r="H191" s="104">
        <f t="shared" si="78"/>
        <v>89090</v>
      </c>
      <c r="I191" s="104">
        <f t="shared" si="78"/>
        <v>0</v>
      </c>
      <c r="J191" s="104">
        <f t="shared" si="78"/>
        <v>0</v>
      </c>
      <c r="K191" s="104">
        <f t="shared" si="78"/>
        <v>0</v>
      </c>
      <c r="L191" s="104">
        <f t="shared" si="78"/>
        <v>0</v>
      </c>
    </row>
    <row r="192" spans="1:12" ht="12.75">
      <c r="A192" s="125"/>
      <c r="B192" s="936" t="s">
        <v>292</v>
      </c>
      <c r="C192" s="708"/>
      <c r="D192" s="708"/>
      <c r="E192" s="708"/>
      <c r="F192" s="708"/>
      <c r="G192" s="708"/>
      <c r="H192" s="708"/>
      <c r="I192" s="708"/>
      <c r="J192" s="708"/>
      <c r="K192" s="708"/>
      <c r="L192" s="709"/>
    </row>
    <row r="193" spans="1:21" s="57" customFormat="1" ht="20.25" customHeight="1">
      <c r="A193" s="124"/>
      <c r="B193" s="899" t="s">
        <v>310</v>
      </c>
      <c r="C193" s="299" t="s">
        <v>4</v>
      </c>
      <c r="D193" s="301">
        <f>D195+D197+D199</f>
        <v>295249</v>
      </c>
      <c r="E193" s="301">
        <f aca="true" t="shared" si="79" ref="E193:L193">E195+E197+E199</f>
        <v>0</v>
      </c>
      <c r="F193" s="301">
        <f t="shared" si="79"/>
        <v>0</v>
      </c>
      <c r="G193" s="301">
        <f>G195+G197+G199</f>
        <v>0</v>
      </c>
      <c r="H193" s="301">
        <f t="shared" si="79"/>
        <v>295249</v>
      </c>
      <c r="I193" s="301">
        <f t="shared" si="79"/>
        <v>0</v>
      </c>
      <c r="J193" s="301">
        <f t="shared" si="79"/>
        <v>0</v>
      </c>
      <c r="K193" s="301">
        <f t="shared" si="79"/>
        <v>0</v>
      </c>
      <c r="L193" s="56">
        <f t="shared" si="79"/>
        <v>0</v>
      </c>
      <c r="N193" s="321"/>
      <c r="O193" s="321"/>
      <c r="P193" s="321"/>
      <c r="Q193" s="321"/>
      <c r="R193" s="321"/>
      <c r="S193" s="321"/>
      <c r="T193" s="321"/>
      <c r="U193" s="321"/>
    </row>
    <row r="194" spans="1:21" s="57" customFormat="1" ht="24" customHeight="1">
      <c r="A194" s="124"/>
      <c r="B194" s="900"/>
      <c r="C194" s="230" t="s">
        <v>5</v>
      </c>
      <c r="D194" s="302">
        <f aca="true" t="shared" si="80" ref="D194:L194">D196+D198+D200</f>
        <v>89090</v>
      </c>
      <c r="E194" s="302">
        <f t="shared" si="80"/>
        <v>0</v>
      </c>
      <c r="F194" s="302">
        <f t="shared" si="80"/>
        <v>0</v>
      </c>
      <c r="G194" s="303">
        <f>G196+G198+G200</f>
        <v>0</v>
      </c>
      <c r="H194" s="303">
        <f t="shared" si="80"/>
        <v>89090</v>
      </c>
      <c r="I194" s="302">
        <f t="shared" si="80"/>
        <v>0</v>
      </c>
      <c r="J194" s="302">
        <f t="shared" si="80"/>
        <v>0</v>
      </c>
      <c r="K194" s="302">
        <f t="shared" si="80"/>
        <v>0</v>
      </c>
      <c r="L194" s="59">
        <f t="shared" si="80"/>
        <v>0</v>
      </c>
      <c r="N194" s="321"/>
      <c r="O194" s="321"/>
      <c r="P194" s="321"/>
      <c r="Q194" s="321"/>
      <c r="R194" s="321"/>
      <c r="S194" s="321"/>
      <c r="T194" s="321"/>
      <c r="U194" s="321"/>
    </row>
    <row r="195" spans="1:21" ht="12.75">
      <c r="A195" s="125"/>
      <c r="B195" s="266" t="s">
        <v>288</v>
      </c>
      <c r="C195" s="128" t="s">
        <v>4</v>
      </c>
      <c r="D195" s="129">
        <f>D213+D231+D249+D267+D285+D303+D321+D339+D357+D375+D393+D411+D429</f>
        <v>20132</v>
      </c>
      <c r="E195" s="129">
        <f aca="true" t="shared" si="81" ref="E195:L195">E213+E231+E249+E267+E285+E303+E321+E339+E357+E375+E393+E411+E429</f>
        <v>0</v>
      </c>
      <c r="F195" s="129">
        <f t="shared" si="81"/>
        <v>0</v>
      </c>
      <c r="G195" s="129">
        <f>G213+G231+G249+G267+G285+G303+G321+G339+G357+G375+G393+G411+G429</f>
        <v>0</v>
      </c>
      <c r="H195" s="129">
        <f t="shared" si="81"/>
        <v>20132</v>
      </c>
      <c r="I195" s="129">
        <f t="shared" si="81"/>
        <v>0</v>
      </c>
      <c r="J195" s="129">
        <f t="shared" si="81"/>
        <v>0</v>
      </c>
      <c r="K195" s="129">
        <f t="shared" si="81"/>
        <v>0</v>
      </c>
      <c r="L195" s="129">
        <f t="shared" si="81"/>
        <v>0</v>
      </c>
      <c r="N195" s="215"/>
      <c r="O195" s="215"/>
      <c r="P195" s="215"/>
      <c r="Q195" s="215"/>
      <c r="R195" s="215"/>
      <c r="S195" s="215"/>
      <c r="T195" s="215"/>
      <c r="U195" s="215"/>
    </row>
    <row r="196" spans="1:21" ht="12.75">
      <c r="A196" s="125"/>
      <c r="B196" s="265"/>
      <c r="C196" s="103" t="s">
        <v>5</v>
      </c>
      <c r="D196" s="104">
        <f aca="true" t="shared" si="82" ref="D196:G200">D214+D232+D250+D268+D286+D304+D322+D340+D358+D376+D394+D412+D430</f>
        <v>6491</v>
      </c>
      <c r="E196" s="104">
        <f t="shared" si="82"/>
        <v>0</v>
      </c>
      <c r="F196" s="104">
        <f t="shared" si="82"/>
        <v>0</v>
      </c>
      <c r="G196" s="104">
        <f t="shared" si="82"/>
        <v>0</v>
      </c>
      <c r="H196" s="104">
        <f aca="true" t="shared" si="83" ref="H196:L200">H214+H232+H250+H268+H286+H304+H322+H340+H358+H376+H394+H412+H430</f>
        <v>6491</v>
      </c>
      <c r="I196" s="104">
        <f t="shared" si="83"/>
        <v>0</v>
      </c>
      <c r="J196" s="104">
        <f t="shared" si="83"/>
        <v>0</v>
      </c>
      <c r="K196" s="104">
        <f t="shared" si="83"/>
        <v>0</v>
      </c>
      <c r="L196" s="104">
        <f t="shared" si="83"/>
        <v>0</v>
      </c>
      <c r="N196" s="215"/>
      <c r="O196" s="215"/>
      <c r="P196" s="215"/>
      <c r="Q196" s="215"/>
      <c r="R196" s="215"/>
      <c r="S196" s="215"/>
      <c r="T196" s="215"/>
      <c r="U196" s="215"/>
    </row>
    <row r="197" spans="1:21" ht="12.75">
      <c r="A197" s="125"/>
      <c r="B197" s="266" t="s">
        <v>289</v>
      </c>
      <c r="C197" s="128" t="s">
        <v>4</v>
      </c>
      <c r="D197" s="129">
        <f t="shared" si="82"/>
        <v>65</v>
      </c>
      <c r="E197" s="129">
        <f t="shared" si="82"/>
        <v>0</v>
      </c>
      <c r="F197" s="129">
        <f t="shared" si="82"/>
        <v>0</v>
      </c>
      <c r="G197" s="129">
        <f t="shared" si="82"/>
        <v>0</v>
      </c>
      <c r="H197" s="129">
        <f t="shared" si="83"/>
        <v>65</v>
      </c>
      <c r="I197" s="129">
        <f t="shared" si="83"/>
        <v>0</v>
      </c>
      <c r="J197" s="129">
        <f t="shared" si="83"/>
        <v>0</v>
      </c>
      <c r="K197" s="129">
        <f t="shared" si="83"/>
        <v>0</v>
      </c>
      <c r="L197" s="129">
        <f t="shared" si="83"/>
        <v>0</v>
      </c>
      <c r="N197" s="215"/>
      <c r="O197" s="215"/>
      <c r="P197" s="215"/>
      <c r="Q197" s="215"/>
      <c r="R197" s="215"/>
      <c r="S197" s="215"/>
      <c r="T197" s="215"/>
      <c r="U197" s="215"/>
    </row>
    <row r="198" spans="1:21" ht="12.75">
      <c r="A198" s="125"/>
      <c r="B198" s="265"/>
      <c r="C198" s="103" t="s">
        <v>5</v>
      </c>
      <c r="D198" s="104">
        <f t="shared" si="82"/>
        <v>65</v>
      </c>
      <c r="E198" s="104">
        <f t="shared" si="82"/>
        <v>0</v>
      </c>
      <c r="F198" s="104">
        <f t="shared" si="82"/>
        <v>0</v>
      </c>
      <c r="G198" s="104">
        <f t="shared" si="82"/>
        <v>0</v>
      </c>
      <c r="H198" s="104">
        <f t="shared" si="83"/>
        <v>65</v>
      </c>
      <c r="I198" s="104">
        <f t="shared" si="83"/>
        <v>0</v>
      </c>
      <c r="J198" s="104">
        <f t="shared" si="83"/>
        <v>0</v>
      </c>
      <c r="K198" s="104">
        <f t="shared" si="83"/>
        <v>0</v>
      </c>
      <c r="L198" s="104">
        <f t="shared" si="83"/>
        <v>0</v>
      </c>
      <c r="N198" s="215"/>
      <c r="O198" s="215"/>
      <c r="P198" s="215"/>
      <c r="Q198" s="215"/>
      <c r="R198" s="215"/>
      <c r="S198" s="215"/>
      <c r="T198" s="215"/>
      <c r="U198" s="215"/>
    </row>
    <row r="199" spans="1:21" ht="12.75">
      <c r="A199" s="125"/>
      <c r="B199" s="266" t="s">
        <v>290</v>
      </c>
      <c r="C199" s="128" t="s">
        <v>4</v>
      </c>
      <c r="D199" s="129">
        <f t="shared" si="82"/>
        <v>275052</v>
      </c>
      <c r="E199" s="129">
        <f t="shared" si="82"/>
        <v>0</v>
      </c>
      <c r="F199" s="129">
        <f t="shared" si="82"/>
        <v>0</v>
      </c>
      <c r="G199" s="129">
        <f t="shared" si="82"/>
        <v>0</v>
      </c>
      <c r="H199" s="129">
        <f t="shared" si="83"/>
        <v>275052</v>
      </c>
      <c r="I199" s="129">
        <f t="shared" si="83"/>
        <v>0</v>
      </c>
      <c r="J199" s="129">
        <f t="shared" si="83"/>
        <v>0</v>
      </c>
      <c r="K199" s="129">
        <f t="shared" si="83"/>
        <v>0</v>
      </c>
      <c r="L199" s="129">
        <f t="shared" si="83"/>
        <v>0</v>
      </c>
      <c r="N199" s="215"/>
      <c r="O199" s="215"/>
      <c r="P199" s="215"/>
      <c r="Q199" s="215"/>
      <c r="R199" s="215"/>
      <c r="S199" s="215"/>
      <c r="T199" s="215"/>
      <c r="U199" s="215"/>
    </row>
    <row r="200" spans="1:21" ht="12.75">
      <c r="A200" s="125"/>
      <c r="B200" s="265"/>
      <c r="C200" s="103" t="s">
        <v>5</v>
      </c>
      <c r="D200" s="104">
        <f t="shared" si="82"/>
        <v>82534</v>
      </c>
      <c r="E200" s="104">
        <f t="shared" si="82"/>
        <v>0</v>
      </c>
      <c r="F200" s="104">
        <f t="shared" si="82"/>
        <v>0</v>
      </c>
      <c r="G200" s="104">
        <f>G218+G236+G254+G272+G290+G308+G326+G344+G362+G380+G398+G416+G434</f>
        <v>0</v>
      </c>
      <c r="H200" s="104">
        <f>H218+H236+H254+H272+H290+H308+H326+H344+H362+H380+H398+H416+H434</f>
        <v>82534</v>
      </c>
      <c r="I200" s="104">
        <f t="shared" si="83"/>
        <v>0</v>
      </c>
      <c r="J200" s="104">
        <f t="shared" si="83"/>
        <v>0</v>
      </c>
      <c r="K200" s="104">
        <f t="shared" si="83"/>
        <v>0</v>
      </c>
      <c r="L200" s="104">
        <f t="shared" si="83"/>
        <v>0</v>
      </c>
      <c r="N200" s="215"/>
      <c r="O200" s="215"/>
      <c r="P200" s="215"/>
      <c r="Q200" s="215"/>
      <c r="R200" s="215"/>
      <c r="S200" s="215"/>
      <c r="T200" s="215"/>
      <c r="U200" s="215"/>
    </row>
    <row r="201" spans="1:12" ht="25.5">
      <c r="A201" s="171"/>
      <c r="B201" s="628" t="s">
        <v>393</v>
      </c>
      <c r="C201" s="629" t="s">
        <v>4</v>
      </c>
      <c r="D201" s="630">
        <f>G201+H201</f>
        <v>120829</v>
      </c>
      <c r="E201" s="631">
        <f aca="true" t="shared" si="84" ref="E201:L202">E203+E211</f>
        <v>20</v>
      </c>
      <c r="F201" s="631">
        <f t="shared" si="84"/>
        <v>0</v>
      </c>
      <c r="G201" s="631">
        <f>G203+G211</f>
        <v>20</v>
      </c>
      <c r="H201" s="631">
        <f t="shared" si="84"/>
        <v>120809</v>
      </c>
      <c r="I201" s="631">
        <f t="shared" si="84"/>
        <v>0</v>
      </c>
      <c r="J201" s="631">
        <f t="shared" si="84"/>
        <v>0</v>
      </c>
      <c r="K201" s="631">
        <f t="shared" si="84"/>
        <v>0</v>
      </c>
      <c r="L201" s="631">
        <f t="shared" si="84"/>
        <v>0</v>
      </c>
    </row>
    <row r="202" spans="1:12" ht="12.75">
      <c r="A202" s="171"/>
      <c r="B202" s="632"/>
      <c r="C202" s="633" t="s">
        <v>5</v>
      </c>
      <c r="D202" s="632">
        <f>G202+H202</f>
        <v>36028</v>
      </c>
      <c r="E202" s="632">
        <f t="shared" si="84"/>
        <v>2</v>
      </c>
      <c r="F202" s="632">
        <f t="shared" si="84"/>
        <v>1</v>
      </c>
      <c r="G202" s="632">
        <f>G204+G212</f>
        <v>3</v>
      </c>
      <c r="H202" s="632">
        <f t="shared" si="84"/>
        <v>36025</v>
      </c>
      <c r="I202" s="632">
        <f>I204+I212</f>
        <v>0</v>
      </c>
      <c r="J202" s="632">
        <f t="shared" si="84"/>
        <v>0</v>
      </c>
      <c r="K202" s="632">
        <f t="shared" si="84"/>
        <v>0</v>
      </c>
      <c r="L202" s="632">
        <f t="shared" si="84"/>
        <v>0</v>
      </c>
    </row>
    <row r="203" spans="1:12" ht="12.75">
      <c r="A203" s="171"/>
      <c r="B203" s="268" t="s">
        <v>24</v>
      </c>
      <c r="C203" s="124" t="s">
        <v>4</v>
      </c>
      <c r="D203" s="155">
        <f>D205+D207+D209</f>
        <v>90409</v>
      </c>
      <c r="E203" s="155">
        <f aca="true" t="shared" si="85" ref="E203:L204">E205+E207+E209</f>
        <v>20</v>
      </c>
      <c r="F203" s="155">
        <f t="shared" si="85"/>
        <v>0</v>
      </c>
      <c r="G203" s="155">
        <f>G205+G207+G209</f>
        <v>20</v>
      </c>
      <c r="H203" s="155">
        <f t="shared" si="85"/>
        <v>90389</v>
      </c>
      <c r="I203" s="155">
        <f t="shared" si="85"/>
        <v>0</v>
      </c>
      <c r="J203" s="155">
        <f t="shared" si="85"/>
        <v>0</v>
      </c>
      <c r="K203" s="155">
        <f t="shared" si="85"/>
        <v>0</v>
      </c>
      <c r="L203" s="155">
        <f t="shared" si="85"/>
        <v>0</v>
      </c>
    </row>
    <row r="204" spans="1:12" ht="12.75">
      <c r="A204" s="171"/>
      <c r="B204" s="92" t="s">
        <v>10</v>
      </c>
      <c r="C204" s="156" t="s">
        <v>5</v>
      </c>
      <c r="D204" s="157">
        <f>D206+D208+D210</f>
        <v>26902</v>
      </c>
      <c r="E204" s="157">
        <f t="shared" si="85"/>
        <v>2</v>
      </c>
      <c r="F204" s="157">
        <f t="shared" si="85"/>
        <v>1</v>
      </c>
      <c r="G204" s="157">
        <f>G206+G208+G210</f>
        <v>3</v>
      </c>
      <c r="H204" s="157">
        <f>H206+H208+H210</f>
        <v>26899</v>
      </c>
      <c r="I204" s="157">
        <f t="shared" si="85"/>
        <v>0</v>
      </c>
      <c r="J204" s="157">
        <f t="shared" si="85"/>
        <v>0</v>
      </c>
      <c r="K204" s="157">
        <f t="shared" si="85"/>
        <v>0</v>
      </c>
      <c r="L204" s="157">
        <f t="shared" si="85"/>
        <v>0</v>
      </c>
    </row>
    <row r="205" spans="1:12" ht="12.75">
      <c r="A205" s="171"/>
      <c r="B205" s="634" t="s">
        <v>306</v>
      </c>
      <c r="C205" s="635" t="s">
        <v>4</v>
      </c>
      <c r="D205" s="216">
        <f aca="true" t="shared" si="86" ref="D205:D210">G205+H205</f>
        <v>16468</v>
      </c>
      <c r="E205" s="371">
        <v>0</v>
      </c>
      <c r="F205" s="216">
        <v>0</v>
      </c>
      <c r="G205" s="216">
        <v>0</v>
      </c>
      <c r="H205" s="216">
        <v>16468</v>
      </c>
      <c r="I205" s="216">
        <v>0</v>
      </c>
      <c r="J205" s="216"/>
      <c r="K205" s="216"/>
      <c r="L205" s="216"/>
    </row>
    <row r="206" spans="1:12" ht="12.75">
      <c r="A206" s="171"/>
      <c r="B206" s="636"/>
      <c r="C206" s="176" t="s">
        <v>5</v>
      </c>
      <c r="D206" s="139">
        <f t="shared" si="86"/>
        <v>4941</v>
      </c>
      <c r="E206" s="372">
        <v>0</v>
      </c>
      <c r="F206" s="139">
        <v>0</v>
      </c>
      <c r="G206" s="139">
        <v>0</v>
      </c>
      <c r="H206" s="139">
        <v>4941</v>
      </c>
      <c r="I206" s="139">
        <v>0</v>
      </c>
      <c r="J206" s="139"/>
      <c r="K206" s="139"/>
      <c r="L206" s="139"/>
    </row>
    <row r="207" spans="1:12" ht="12.75">
      <c r="A207" s="171"/>
      <c r="B207" s="634" t="s">
        <v>289</v>
      </c>
      <c r="C207" s="635" t="s">
        <v>4</v>
      </c>
      <c r="D207" s="216">
        <f t="shared" si="86"/>
        <v>73191</v>
      </c>
      <c r="E207" s="371">
        <v>0</v>
      </c>
      <c r="F207" s="216">
        <v>0</v>
      </c>
      <c r="G207" s="216">
        <v>0</v>
      </c>
      <c r="H207" s="216">
        <v>73191</v>
      </c>
      <c r="I207" s="216">
        <v>0</v>
      </c>
      <c r="J207" s="216"/>
      <c r="K207" s="216"/>
      <c r="L207" s="216"/>
    </row>
    <row r="208" spans="1:15" ht="12.75">
      <c r="A208" s="171"/>
      <c r="B208" s="636"/>
      <c r="C208" s="176" t="s">
        <v>5</v>
      </c>
      <c r="D208" s="139">
        <f t="shared" si="86"/>
        <v>21958</v>
      </c>
      <c r="E208" s="372">
        <v>0</v>
      </c>
      <c r="F208" s="139">
        <v>0</v>
      </c>
      <c r="G208" s="139">
        <v>0</v>
      </c>
      <c r="H208" s="139">
        <v>21958</v>
      </c>
      <c r="I208" s="139">
        <v>0</v>
      </c>
      <c r="J208" s="139"/>
      <c r="K208" s="139"/>
      <c r="L208" s="139"/>
      <c r="O208" s="168"/>
    </row>
    <row r="209" spans="1:12" ht="12.75">
      <c r="A209" s="171"/>
      <c r="B209" s="634" t="s">
        <v>307</v>
      </c>
      <c r="C209" s="635" t="s">
        <v>4</v>
      </c>
      <c r="D209" s="216">
        <f t="shared" si="86"/>
        <v>750</v>
      </c>
      <c r="E209" s="371">
        <v>20</v>
      </c>
      <c r="F209" s="216">
        <v>0</v>
      </c>
      <c r="G209" s="216">
        <v>20</v>
      </c>
      <c r="H209" s="216">
        <v>730</v>
      </c>
      <c r="I209" s="216">
        <v>0</v>
      </c>
      <c r="J209" s="216"/>
      <c r="K209" s="216"/>
      <c r="L209" s="216"/>
    </row>
    <row r="210" spans="1:12" ht="12.75">
      <c r="A210" s="171"/>
      <c r="B210" s="636"/>
      <c r="C210" s="176" t="s">
        <v>5</v>
      </c>
      <c r="D210" s="139">
        <f t="shared" si="86"/>
        <v>3</v>
      </c>
      <c r="E210" s="372">
        <v>2</v>
      </c>
      <c r="F210" s="139">
        <v>1</v>
      </c>
      <c r="G210" s="139">
        <v>3</v>
      </c>
      <c r="H210" s="139">
        <v>0</v>
      </c>
      <c r="I210" s="139">
        <v>0</v>
      </c>
      <c r="J210" s="139"/>
      <c r="K210" s="139"/>
      <c r="L210" s="139"/>
    </row>
    <row r="211" spans="1:12" ht="15" customHeight="1">
      <c r="A211" s="125"/>
      <c r="B211" s="268" t="s">
        <v>20</v>
      </c>
      <c r="C211" s="124" t="s">
        <v>4</v>
      </c>
      <c r="D211" s="155">
        <f aca="true" t="shared" si="87" ref="D211:L212">D213+D215+D217</f>
        <v>30420</v>
      </c>
      <c r="E211" s="155">
        <f t="shared" si="87"/>
        <v>0</v>
      </c>
      <c r="F211" s="155">
        <f t="shared" si="87"/>
        <v>0</v>
      </c>
      <c r="G211" s="155">
        <f>G213+G215+G217</f>
        <v>0</v>
      </c>
      <c r="H211" s="155">
        <f t="shared" si="87"/>
        <v>30420</v>
      </c>
      <c r="I211" s="155">
        <f t="shared" si="87"/>
        <v>0</v>
      </c>
      <c r="J211" s="155">
        <f t="shared" si="87"/>
        <v>0</v>
      </c>
      <c r="K211" s="155">
        <f t="shared" si="87"/>
        <v>0</v>
      </c>
      <c r="L211" s="155">
        <f t="shared" si="87"/>
        <v>0</v>
      </c>
    </row>
    <row r="212" spans="1:12" ht="12.75">
      <c r="A212" s="125"/>
      <c r="B212" s="88" t="s">
        <v>10</v>
      </c>
      <c r="C212" s="124" t="s">
        <v>5</v>
      </c>
      <c r="D212" s="155">
        <f t="shared" si="87"/>
        <v>9126</v>
      </c>
      <c r="E212" s="155">
        <f t="shared" si="87"/>
        <v>0</v>
      </c>
      <c r="F212" s="155">
        <f t="shared" si="87"/>
        <v>0</v>
      </c>
      <c r="G212" s="155">
        <f>G214+G216+G218</f>
        <v>0</v>
      </c>
      <c r="H212" s="155">
        <f t="shared" si="87"/>
        <v>9126</v>
      </c>
      <c r="I212" s="155">
        <f t="shared" si="87"/>
        <v>0</v>
      </c>
      <c r="J212" s="155">
        <f t="shared" si="87"/>
        <v>0</v>
      </c>
      <c r="K212" s="155">
        <f t="shared" si="87"/>
        <v>0</v>
      </c>
      <c r="L212" s="155">
        <f t="shared" si="87"/>
        <v>0</v>
      </c>
    </row>
    <row r="213" spans="1:12" ht="12.75">
      <c r="A213" s="171"/>
      <c r="B213" s="322" t="s">
        <v>306</v>
      </c>
      <c r="C213" s="635" t="s">
        <v>4</v>
      </c>
      <c r="D213" s="216">
        <f aca="true" t="shared" si="88" ref="D213:D218">G213+H213</f>
        <v>1830</v>
      </c>
      <c r="E213" s="371"/>
      <c r="F213" s="216"/>
      <c r="G213" s="216">
        <v>0</v>
      </c>
      <c r="H213" s="216">
        <v>1830</v>
      </c>
      <c r="I213" s="216">
        <v>0</v>
      </c>
      <c r="J213" s="216"/>
      <c r="K213" s="216"/>
      <c r="L213" s="216"/>
    </row>
    <row r="214" spans="1:12" ht="12.75">
      <c r="A214" s="171"/>
      <c r="B214" s="637"/>
      <c r="C214" s="176" t="s">
        <v>5</v>
      </c>
      <c r="D214" s="139">
        <f t="shared" si="88"/>
        <v>549</v>
      </c>
      <c r="E214" s="372"/>
      <c r="F214" s="139"/>
      <c r="G214" s="139">
        <v>0</v>
      </c>
      <c r="H214" s="139">
        <v>549</v>
      </c>
      <c r="I214" s="139">
        <v>0</v>
      </c>
      <c r="J214" s="139"/>
      <c r="K214" s="139"/>
      <c r="L214" s="139"/>
    </row>
    <row r="215" spans="1:12" ht="12.75">
      <c r="A215" s="171"/>
      <c r="B215" s="323" t="s">
        <v>289</v>
      </c>
      <c r="C215" s="635" t="s">
        <v>4</v>
      </c>
      <c r="D215" s="216">
        <f t="shared" si="88"/>
        <v>0</v>
      </c>
      <c r="E215" s="371"/>
      <c r="F215" s="216"/>
      <c r="G215" s="216">
        <v>0</v>
      </c>
      <c r="H215" s="216">
        <v>0</v>
      </c>
      <c r="I215" s="216">
        <v>0</v>
      </c>
      <c r="J215" s="216"/>
      <c r="K215" s="216"/>
      <c r="L215" s="216"/>
    </row>
    <row r="216" spans="1:12" ht="12.75">
      <c r="A216" s="171"/>
      <c r="B216" s="637"/>
      <c r="C216" s="176" t="s">
        <v>5</v>
      </c>
      <c r="D216" s="139">
        <f t="shared" si="88"/>
        <v>0</v>
      </c>
      <c r="E216" s="372"/>
      <c r="F216" s="139"/>
      <c r="G216" s="139">
        <v>0</v>
      </c>
      <c r="H216" s="139">
        <v>0</v>
      </c>
      <c r="I216" s="139">
        <v>0</v>
      </c>
      <c r="J216" s="139"/>
      <c r="K216" s="139"/>
      <c r="L216" s="139"/>
    </row>
    <row r="217" spans="1:12" ht="12.75">
      <c r="A217" s="171"/>
      <c r="B217" s="323" t="s">
        <v>307</v>
      </c>
      <c r="C217" s="635" t="s">
        <v>4</v>
      </c>
      <c r="D217" s="216">
        <f>G217+H217</f>
        <v>28590</v>
      </c>
      <c r="E217" s="371"/>
      <c r="F217" s="216"/>
      <c r="G217" s="216">
        <v>0</v>
      </c>
      <c r="H217" s="216">
        <v>28590</v>
      </c>
      <c r="I217" s="216">
        <v>0</v>
      </c>
      <c r="J217" s="216"/>
      <c r="K217" s="216"/>
      <c r="L217" s="216"/>
    </row>
    <row r="218" spans="1:12" ht="12.75">
      <c r="A218" s="171"/>
      <c r="B218" s="637"/>
      <c r="C218" s="176" t="s">
        <v>5</v>
      </c>
      <c r="D218" s="139">
        <f t="shared" si="88"/>
        <v>8577</v>
      </c>
      <c r="E218" s="375"/>
      <c r="F218" s="137"/>
      <c r="G218" s="137">
        <v>0</v>
      </c>
      <c r="H218" s="137">
        <v>8577</v>
      </c>
      <c r="I218" s="137">
        <v>0</v>
      </c>
      <c r="J218" s="137"/>
      <c r="K218" s="137"/>
      <c r="L218" s="137"/>
    </row>
    <row r="219" spans="1:12" ht="25.5">
      <c r="A219" s="171"/>
      <c r="B219" s="628" t="s">
        <v>294</v>
      </c>
      <c r="C219" s="629" t="s">
        <v>4</v>
      </c>
      <c r="D219" s="630">
        <f>G219+H219</f>
        <v>120829</v>
      </c>
      <c r="E219" s="630">
        <f aca="true" t="shared" si="89" ref="E219:L220">E221+E229</f>
        <v>20</v>
      </c>
      <c r="F219" s="630">
        <f t="shared" si="89"/>
        <v>0</v>
      </c>
      <c r="G219" s="630">
        <f>G221+G229</f>
        <v>20</v>
      </c>
      <c r="H219" s="630">
        <f t="shared" si="89"/>
        <v>120809</v>
      </c>
      <c r="I219" s="630">
        <f t="shared" si="89"/>
        <v>0</v>
      </c>
      <c r="J219" s="630">
        <f t="shared" si="89"/>
        <v>0</v>
      </c>
      <c r="K219" s="630">
        <f t="shared" si="89"/>
        <v>0</v>
      </c>
      <c r="L219" s="630">
        <f t="shared" si="89"/>
        <v>0</v>
      </c>
    </row>
    <row r="220" spans="1:12" ht="12.75">
      <c r="A220" s="171"/>
      <c r="B220" s="632"/>
      <c r="C220" s="633" t="s">
        <v>5</v>
      </c>
      <c r="D220" s="632">
        <f>G220+H220</f>
        <v>36028</v>
      </c>
      <c r="E220" s="632">
        <f t="shared" si="89"/>
        <v>2</v>
      </c>
      <c r="F220" s="632">
        <f t="shared" si="89"/>
        <v>1</v>
      </c>
      <c r="G220" s="632">
        <f>G222+G230</f>
        <v>3</v>
      </c>
      <c r="H220" s="632">
        <f t="shared" si="89"/>
        <v>36025</v>
      </c>
      <c r="I220" s="632">
        <f t="shared" si="89"/>
        <v>0</v>
      </c>
      <c r="J220" s="632">
        <f t="shared" si="89"/>
        <v>0</v>
      </c>
      <c r="K220" s="632">
        <f t="shared" si="89"/>
        <v>0</v>
      </c>
      <c r="L220" s="632">
        <f t="shared" si="89"/>
        <v>0</v>
      </c>
    </row>
    <row r="221" spans="1:12" ht="12.75">
      <c r="A221" s="171"/>
      <c r="B221" s="268" t="s">
        <v>24</v>
      </c>
      <c r="C221" s="124" t="s">
        <v>4</v>
      </c>
      <c r="D221" s="155">
        <f>D223+D225+D227</f>
        <v>90409</v>
      </c>
      <c r="E221" s="155">
        <f aca="true" t="shared" si="90" ref="E221:L221">E223+E225+E227</f>
        <v>20</v>
      </c>
      <c r="F221" s="155">
        <f t="shared" si="90"/>
        <v>0</v>
      </c>
      <c r="G221" s="155">
        <f>G223+G225+G227</f>
        <v>20</v>
      </c>
      <c r="H221" s="155">
        <f>H223+H225+H227</f>
        <v>90389</v>
      </c>
      <c r="I221" s="155">
        <f t="shared" si="90"/>
        <v>0</v>
      </c>
      <c r="J221" s="155">
        <f t="shared" si="90"/>
        <v>0</v>
      </c>
      <c r="K221" s="155">
        <f t="shared" si="90"/>
        <v>0</v>
      </c>
      <c r="L221" s="155">
        <f t="shared" si="90"/>
        <v>0</v>
      </c>
    </row>
    <row r="222" spans="1:12" ht="12.75">
      <c r="A222" s="171"/>
      <c r="B222" s="92" t="s">
        <v>10</v>
      </c>
      <c r="C222" s="156" t="s">
        <v>5</v>
      </c>
      <c r="D222" s="157">
        <f>D224+D226+D228</f>
        <v>26902</v>
      </c>
      <c r="E222" s="157">
        <f aca="true" t="shared" si="91" ref="E222:L222">E224+E226+E228</f>
        <v>2</v>
      </c>
      <c r="F222" s="157">
        <f t="shared" si="91"/>
        <v>1</v>
      </c>
      <c r="G222" s="157">
        <f>G224+G226+G228</f>
        <v>3</v>
      </c>
      <c r="H222" s="157">
        <f t="shared" si="91"/>
        <v>26899</v>
      </c>
      <c r="I222" s="157">
        <f t="shared" si="91"/>
        <v>0</v>
      </c>
      <c r="J222" s="157">
        <f t="shared" si="91"/>
        <v>0</v>
      </c>
      <c r="K222" s="157">
        <f t="shared" si="91"/>
        <v>0</v>
      </c>
      <c r="L222" s="157">
        <f t="shared" si="91"/>
        <v>0</v>
      </c>
    </row>
    <row r="223" spans="1:12" ht="12.75">
      <c r="A223" s="171"/>
      <c r="B223" s="216" t="s">
        <v>306</v>
      </c>
      <c r="C223" s="635" t="s">
        <v>4</v>
      </c>
      <c r="D223" s="216">
        <f aca="true" t="shared" si="92" ref="D223:D228">G223+H223</f>
        <v>16468</v>
      </c>
      <c r="E223" s="371">
        <v>0</v>
      </c>
      <c r="F223" s="216">
        <v>0</v>
      </c>
      <c r="G223" s="216">
        <v>0</v>
      </c>
      <c r="H223" s="216">
        <v>16468</v>
      </c>
      <c r="I223" s="216">
        <v>0</v>
      </c>
      <c r="J223" s="216"/>
      <c r="K223" s="216"/>
      <c r="L223" s="216"/>
    </row>
    <row r="224" spans="1:12" ht="12.75">
      <c r="A224" s="171"/>
      <c r="B224" s="139"/>
      <c r="C224" s="176" t="s">
        <v>5</v>
      </c>
      <c r="D224" s="139">
        <f t="shared" si="92"/>
        <v>4941</v>
      </c>
      <c r="E224" s="372">
        <v>0</v>
      </c>
      <c r="F224" s="139">
        <v>0</v>
      </c>
      <c r="G224" s="139">
        <v>0</v>
      </c>
      <c r="H224" s="139">
        <v>4941</v>
      </c>
      <c r="I224" s="139">
        <v>0</v>
      </c>
      <c r="J224" s="139"/>
      <c r="K224" s="139"/>
      <c r="L224" s="139"/>
    </row>
    <row r="225" spans="1:12" ht="12.75">
      <c r="A225" s="171"/>
      <c r="B225" s="216" t="s">
        <v>289</v>
      </c>
      <c r="C225" s="635" t="s">
        <v>4</v>
      </c>
      <c r="D225" s="216">
        <f t="shared" si="92"/>
        <v>73191</v>
      </c>
      <c r="E225" s="371">
        <v>0</v>
      </c>
      <c r="F225" s="216">
        <v>0</v>
      </c>
      <c r="G225" s="216">
        <v>0</v>
      </c>
      <c r="H225" s="216">
        <v>73191</v>
      </c>
      <c r="I225" s="216">
        <v>0</v>
      </c>
      <c r="J225" s="216"/>
      <c r="K225" s="216"/>
      <c r="L225" s="216"/>
    </row>
    <row r="226" spans="1:15" ht="12.75">
      <c r="A226" s="171"/>
      <c r="B226" s="139"/>
      <c r="C226" s="176" t="s">
        <v>5</v>
      </c>
      <c r="D226" s="139">
        <f t="shared" si="92"/>
        <v>21958</v>
      </c>
      <c r="E226" s="372">
        <v>0</v>
      </c>
      <c r="F226" s="139">
        <v>0</v>
      </c>
      <c r="G226" s="139">
        <v>0</v>
      </c>
      <c r="H226" s="139">
        <v>21958</v>
      </c>
      <c r="I226" s="139">
        <v>0</v>
      </c>
      <c r="J226" s="139"/>
      <c r="K226" s="139"/>
      <c r="L226" s="139"/>
      <c r="O226" s="168"/>
    </row>
    <row r="227" spans="1:15" ht="12.75">
      <c r="A227" s="171"/>
      <c r="B227" s="216" t="s">
        <v>307</v>
      </c>
      <c r="C227" s="635" t="s">
        <v>4</v>
      </c>
      <c r="D227" s="216">
        <f>G227+H227</f>
        <v>750</v>
      </c>
      <c r="E227" s="371">
        <v>20</v>
      </c>
      <c r="F227" s="216">
        <v>0</v>
      </c>
      <c r="G227" s="216">
        <v>20</v>
      </c>
      <c r="H227" s="216">
        <v>730</v>
      </c>
      <c r="I227" s="216">
        <v>0</v>
      </c>
      <c r="J227" s="216"/>
      <c r="K227" s="216"/>
      <c r="L227" s="216"/>
      <c r="O227" s="95"/>
    </row>
    <row r="228" spans="1:15" ht="12.75">
      <c r="A228" s="171"/>
      <c r="B228" s="139"/>
      <c r="C228" s="176" t="s">
        <v>5</v>
      </c>
      <c r="D228" s="139">
        <f t="shared" si="92"/>
        <v>3</v>
      </c>
      <c r="E228" s="372">
        <v>2</v>
      </c>
      <c r="F228" s="139">
        <v>1</v>
      </c>
      <c r="G228" s="139">
        <v>3</v>
      </c>
      <c r="H228" s="139">
        <v>0</v>
      </c>
      <c r="I228" s="139">
        <v>0</v>
      </c>
      <c r="J228" s="139"/>
      <c r="K228" s="139"/>
      <c r="L228" s="139"/>
      <c r="O228" s="95"/>
    </row>
    <row r="229" spans="1:15" ht="15" customHeight="1">
      <c r="A229" s="125"/>
      <c r="B229" s="268" t="s">
        <v>20</v>
      </c>
      <c r="C229" s="269" t="s">
        <v>4</v>
      </c>
      <c r="D229" s="155">
        <f aca="true" t="shared" si="93" ref="D229:L230">D231+D233+D235</f>
        <v>30420</v>
      </c>
      <c r="E229" s="155">
        <f t="shared" si="93"/>
        <v>0</v>
      </c>
      <c r="F229" s="155">
        <f t="shared" si="93"/>
        <v>0</v>
      </c>
      <c r="G229" s="155">
        <f>G231+G233+G235</f>
        <v>0</v>
      </c>
      <c r="H229" s="155">
        <f t="shared" si="93"/>
        <v>30420</v>
      </c>
      <c r="I229" s="155">
        <f t="shared" si="93"/>
        <v>0</v>
      </c>
      <c r="J229" s="155">
        <f t="shared" si="93"/>
        <v>0</v>
      </c>
      <c r="K229" s="155">
        <f t="shared" si="93"/>
        <v>0</v>
      </c>
      <c r="L229" s="155">
        <f t="shared" si="93"/>
        <v>0</v>
      </c>
      <c r="O229" s="95"/>
    </row>
    <row r="230" spans="1:15" ht="12.75">
      <c r="A230" s="125"/>
      <c r="B230" s="92" t="s">
        <v>10</v>
      </c>
      <c r="C230" s="156" t="s">
        <v>5</v>
      </c>
      <c r="D230" s="157">
        <f t="shared" si="93"/>
        <v>9126</v>
      </c>
      <c r="E230" s="157">
        <f t="shared" si="93"/>
        <v>0</v>
      </c>
      <c r="F230" s="157">
        <f t="shared" si="93"/>
        <v>0</v>
      </c>
      <c r="G230" s="157">
        <f>G232+G234+G236</f>
        <v>0</v>
      </c>
      <c r="H230" s="157">
        <f t="shared" si="93"/>
        <v>9126</v>
      </c>
      <c r="I230" s="157">
        <f t="shared" si="93"/>
        <v>0</v>
      </c>
      <c r="J230" s="157">
        <f t="shared" si="93"/>
        <v>0</v>
      </c>
      <c r="K230" s="157">
        <f t="shared" si="93"/>
        <v>0</v>
      </c>
      <c r="L230" s="157">
        <f t="shared" si="93"/>
        <v>0</v>
      </c>
      <c r="O230" s="95"/>
    </row>
    <row r="231" spans="1:15" ht="12.75">
      <c r="A231" s="171"/>
      <c r="B231" s="216" t="s">
        <v>306</v>
      </c>
      <c r="C231" s="635" t="s">
        <v>4</v>
      </c>
      <c r="D231" s="216">
        <f aca="true" t="shared" si="94" ref="D231:D238">G231+H231</f>
        <v>1830</v>
      </c>
      <c r="E231" s="371"/>
      <c r="F231" s="216"/>
      <c r="G231" s="216">
        <v>0</v>
      </c>
      <c r="H231" s="216">
        <v>1830</v>
      </c>
      <c r="I231" s="216">
        <v>0</v>
      </c>
      <c r="J231" s="216"/>
      <c r="K231" s="216"/>
      <c r="L231" s="216"/>
      <c r="O231" s="95"/>
    </row>
    <row r="232" spans="1:15" ht="12.75">
      <c r="A232" s="171"/>
      <c r="B232" s="139"/>
      <c r="C232" s="176" t="s">
        <v>5</v>
      </c>
      <c r="D232" s="139">
        <f t="shared" si="94"/>
        <v>549</v>
      </c>
      <c r="E232" s="372"/>
      <c r="F232" s="139"/>
      <c r="G232" s="139">
        <v>0</v>
      </c>
      <c r="H232" s="139">
        <v>549</v>
      </c>
      <c r="I232" s="139">
        <v>0</v>
      </c>
      <c r="J232" s="139"/>
      <c r="K232" s="139"/>
      <c r="L232" s="139"/>
      <c r="O232" s="95"/>
    </row>
    <row r="233" spans="1:15" ht="12.75">
      <c r="A233" s="171"/>
      <c r="B233" s="216" t="s">
        <v>289</v>
      </c>
      <c r="C233" s="635" t="s">
        <v>4</v>
      </c>
      <c r="D233" s="216">
        <f t="shared" si="94"/>
        <v>0</v>
      </c>
      <c r="E233" s="371"/>
      <c r="F233" s="216"/>
      <c r="G233" s="216">
        <v>0</v>
      </c>
      <c r="H233" s="216">
        <v>0</v>
      </c>
      <c r="I233" s="216">
        <v>0</v>
      </c>
      <c r="J233" s="216"/>
      <c r="K233" s="216"/>
      <c r="L233" s="216"/>
      <c r="O233" s="95"/>
    </row>
    <row r="234" spans="1:15" ht="12.75">
      <c r="A234" s="171"/>
      <c r="B234" s="139"/>
      <c r="C234" s="176" t="s">
        <v>5</v>
      </c>
      <c r="D234" s="139">
        <f t="shared" si="94"/>
        <v>0</v>
      </c>
      <c r="E234" s="372"/>
      <c r="F234" s="139"/>
      <c r="G234" s="139">
        <v>0</v>
      </c>
      <c r="H234" s="139">
        <v>0</v>
      </c>
      <c r="I234" s="139">
        <v>0</v>
      </c>
      <c r="J234" s="139"/>
      <c r="K234" s="139"/>
      <c r="L234" s="139"/>
      <c r="O234" s="168"/>
    </row>
    <row r="235" spans="1:15" ht="12.75">
      <c r="A235" s="171"/>
      <c r="B235" s="216" t="s">
        <v>307</v>
      </c>
      <c r="C235" s="635" t="s">
        <v>4</v>
      </c>
      <c r="D235" s="216">
        <f t="shared" si="94"/>
        <v>28590</v>
      </c>
      <c r="E235" s="371"/>
      <c r="F235" s="216"/>
      <c r="G235" s="216">
        <v>0</v>
      </c>
      <c r="H235" s="216">
        <v>28590</v>
      </c>
      <c r="I235" s="216">
        <v>0</v>
      </c>
      <c r="J235" s="216"/>
      <c r="K235" s="216"/>
      <c r="L235" s="216"/>
      <c r="O235" s="95"/>
    </row>
    <row r="236" spans="1:15" ht="12.75">
      <c r="A236" s="171"/>
      <c r="B236" s="139"/>
      <c r="C236" s="176" t="s">
        <v>5</v>
      </c>
      <c r="D236" s="139">
        <f t="shared" si="94"/>
        <v>8577</v>
      </c>
      <c r="E236" s="372"/>
      <c r="F236" s="139"/>
      <c r="G236" s="139">
        <v>0</v>
      </c>
      <c r="H236" s="139">
        <v>8577</v>
      </c>
      <c r="I236" s="139">
        <v>0</v>
      </c>
      <c r="J236" s="139"/>
      <c r="K236" s="139"/>
      <c r="L236" s="139"/>
      <c r="O236" s="95"/>
    </row>
    <row r="237" spans="1:15" ht="25.5">
      <c r="A237" s="171"/>
      <c r="B237" s="628" t="s">
        <v>295</v>
      </c>
      <c r="C237" s="629" t="s">
        <v>4</v>
      </c>
      <c r="D237" s="630">
        <f t="shared" si="94"/>
        <v>120829</v>
      </c>
      <c r="E237" s="630">
        <f aca="true" t="shared" si="95" ref="E237:L238">E239+E247</f>
        <v>20</v>
      </c>
      <c r="F237" s="630">
        <f t="shared" si="95"/>
        <v>0</v>
      </c>
      <c r="G237" s="630">
        <f>G239+G247</f>
        <v>20</v>
      </c>
      <c r="H237" s="630">
        <f t="shared" si="95"/>
        <v>120809</v>
      </c>
      <c r="I237" s="630">
        <f t="shared" si="95"/>
        <v>0</v>
      </c>
      <c r="J237" s="630">
        <f t="shared" si="95"/>
        <v>0</v>
      </c>
      <c r="K237" s="630">
        <f t="shared" si="95"/>
        <v>0</v>
      </c>
      <c r="L237" s="630">
        <f t="shared" si="95"/>
        <v>0</v>
      </c>
      <c r="O237" s="95"/>
    </row>
    <row r="238" spans="1:12" ht="12.75">
      <c r="A238" s="171"/>
      <c r="B238" s="632"/>
      <c r="C238" s="633" t="s">
        <v>5</v>
      </c>
      <c r="D238" s="632">
        <f t="shared" si="94"/>
        <v>36028</v>
      </c>
      <c r="E238" s="632">
        <f t="shared" si="95"/>
        <v>2</v>
      </c>
      <c r="F238" s="632">
        <f t="shared" si="95"/>
        <v>1</v>
      </c>
      <c r="G238" s="632">
        <f>G240+G248</f>
        <v>3</v>
      </c>
      <c r="H238" s="632">
        <f t="shared" si="95"/>
        <v>36025</v>
      </c>
      <c r="I238" s="632">
        <f t="shared" si="95"/>
        <v>0</v>
      </c>
      <c r="J238" s="632">
        <f t="shared" si="95"/>
        <v>0</v>
      </c>
      <c r="K238" s="632">
        <f t="shared" si="95"/>
        <v>0</v>
      </c>
      <c r="L238" s="632">
        <f t="shared" si="95"/>
        <v>0</v>
      </c>
    </row>
    <row r="239" spans="1:12" ht="12.75">
      <c r="A239" s="171"/>
      <c r="B239" s="268" t="s">
        <v>24</v>
      </c>
      <c r="C239" s="124" t="s">
        <v>4</v>
      </c>
      <c r="D239" s="155">
        <f>D241+D243+D245</f>
        <v>90409</v>
      </c>
      <c r="E239" s="155">
        <f aca="true" t="shared" si="96" ref="E239:L239">E241+E243+E245</f>
        <v>20</v>
      </c>
      <c r="F239" s="155">
        <f t="shared" si="96"/>
        <v>0</v>
      </c>
      <c r="G239" s="155">
        <f>G241+G243+G245</f>
        <v>20</v>
      </c>
      <c r="H239" s="155">
        <f>H241+H243+H245</f>
        <v>90389</v>
      </c>
      <c r="I239" s="155">
        <f t="shared" si="96"/>
        <v>0</v>
      </c>
      <c r="J239" s="155">
        <f t="shared" si="96"/>
        <v>0</v>
      </c>
      <c r="K239" s="155">
        <f t="shared" si="96"/>
        <v>0</v>
      </c>
      <c r="L239" s="155">
        <f t="shared" si="96"/>
        <v>0</v>
      </c>
    </row>
    <row r="240" spans="1:12" ht="12.75">
      <c r="A240" s="171"/>
      <c r="B240" s="92" t="s">
        <v>10</v>
      </c>
      <c r="C240" s="156" t="s">
        <v>5</v>
      </c>
      <c r="D240" s="157">
        <f>D242+D244+D246</f>
        <v>26902</v>
      </c>
      <c r="E240" s="157">
        <f aca="true" t="shared" si="97" ref="E240:L240">E242+E244+E246</f>
        <v>2</v>
      </c>
      <c r="F240" s="157">
        <f t="shared" si="97"/>
        <v>1</v>
      </c>
      <c r="G240" s="157">
        <f>G242+G244+G246</f>
        <v>3</v>
      </c>
      <c r="H240" s="157">
        <f>H242+H244+H246</f>
        <v>26899</v>
      </c>
      <c r="I240" s="157">
        <f t="shared" si="97"/>
        <v>0</v>
      </c>
      <c r="J240" s="157">
        <f t="shared" si="97"/>
        <v>0</v>
      </c>
      <c r="K240" s="157">
        <f t="shared" si="97"/>
        <v>0</v>
      </c>
      <c r="L240" s="157">
        <f t="shared" si="97"/>
        <v>0</v>
      </c>
    </row>
    <row r="241" spans="1:12" ht="12.75">
      <c r="A241" s="171"/>
      <c r="B241" s="216" t="s">
        <v>306</v>
      </c>
      <c r="C241" s="635" t="s">
        <v>4</v>
      </c>
      <c r="D241" s="216">
        <f aca="true" t="shared" si="98" ref="D241:D246">G241+H241</f>
        <v>16468</v>
      </c>
      <c r="E241" s="371">
        <v>0</v>
      </c>
      <c r="F241" s="216">
        <v>0</v>
      </c>
      <c r="G241" s="216">
        <v>0</v>
      </c>
      <c r="H241" s="216">
        <v>16468</v>
      </c>
      <c r="I241" s="216">
        <v>0</v>
      </c>
      <c r="J241" s="216"/>
      <c r="K241" s="341"/>
      <c r="L241" s="216"/>
    </row>
    <row r="242" spans="1:12" ht="12.75">
      <c r="A242" s="171"/>
      <c r="B242" s="139"/>
      <c r="C242" s="176" t="s">
        <v>5</v>
      </c>
      <c r="D242" s="139">
        <f t="shared" si="98"/>
        <v>4941</v>
      </c>
      <c r="E242" s="372">
        <v>0</v>
      </c>
      <c r="F242" s="139">
        <v>0</v>
      </c>
      <c r="G242" s="139">
        <v>0</v>
      </c>
      <c r="H242" s="139">
        <v>4941</v>
      </c>
      <c r="I242" s="139">
        <v>0</v>
      </c>
      <c r="J242" s="139"/>
      <c r="K242" s="638"/>
      <c r="L242" s="139"/>
    </row>
    <row r="243" spans="1:12" ht="12.75">
      <c r="A243" s="171"/>
      <c r="B243" s="216" t="s">
        <v>289</v>
      </c>
      <c r="C243" s="635" t="s">
        <v>4</v>
      </c>
      <c r="D243" s="216">
        <f t="shared" si="98"/>
        <v>73191</v>
      </c>
      <c r="E243" s="371">
        <v>0</v>
      </c>
      <c r="F243" s="216">
        <v>0</v>
      </c>
      <c r="G243" s="216">
        <v>0</v>
      </c>
      <c r="H243" s="216">
        <v>73191</v>
      </c>
      <c r="I243" s="216">
        <v>0</v>
      </c>
      <c r="J243" s="216"/>
      <c r="K243" s="341"/>
      <c r="L243" s="216"/>
    </row>
    <row r="244" spans="1:12" ht="12.75">
      <c r="A244" s="171"/>
      <c r="B244" s="139"/>
      <c r="C244" s="176" t="s">
        <v>5</v>
      </c>
      <c r="D244" s="139">
        <f t="shared" si="98"/>
        <v>21958</v>
      </c>
      <c r="E244" s="372">
        <v>0</v>
      </c>
      <c r="F244" s="139">
        <v>0</v>
      </c>
      <c r="G244" s="139">
        <v>0</v>
      </c>
      <c r="H244" s="139">
        <v>21958</v>
      </c>
      <c r="I244" s="139">
        <v>0</v>
      </c>
      <c r="J244" s="139"/>
      <c r="K244" s="638"/>
      <c r="L244" s="139"/>
    </row>
    <row r="245" spans="1:12" ht="12.75">
      <c r="A245" s="171"/>
      <c r="B245" s="216" t="s">
        <v>307</v>
      </c>
      <c r="C245" s="635" t="s">
        <v>4</v>
      </c>
      <c r="D245" s="216">
        <f t="shared" si="98"/>
        <v>750</v>
      </c>
      <c r="E245" s="371">
        <v>20</v>
      </c>
      <c r="F245" s="216">
        <v>0</v>
      </c>
      <c r="G245" s="216">
        <v>20</v>
      </c>
      <c r="H245" s="216">
        <v>730</v>
      </c>
      <c r="I245" s="216">
        <v>0</v>
      </c>
      <c r="J245" s="216"/>
      <c r="K245" s="341"/>
      <c r="L245" s="216"/>
    </row>
    <row r="246" spans="1:12" ht="12.75">
      <c r="A246" s="171"/>
      <c r="B246" s="137"/>
      <c r="C246" s="639" t="s">
        <v>5</v>
      </c>
      <c r="D246" s="139">
        <f t="shared" si="98"/>
        <v>3</v>
      </c>
      <c r="E246" s="375">
        <v>2</v>
      </c>
      <c r="F246" s="137">
        <v>1</v>
      </c>
      <c r="G246" s="137">
        <v>3</v>
      </c>
      <c r="H246" s="137">
        <v>0</v>
      </c>
      <c r="I246" s="137">
        <v>0</v>
      </c>
      <c r="J246" s="137"/>
      <c r="K246" s="640"/>
      <c r="L246" s="137"/>
    </row>
    <row r="247" spans="1:12" ht="15" customHeight="1">
      <c r="A247" s="125"/>
      <c r="B247" s="268" t="s">
        <v>20</v>
      </c>
      <c r="C247" s="269" t="s">
        <v>4</v>
      </c>
      <c r="D247" s="270">
        <f>D249+D251+D253</f>
        <v>30420</v>
      </c>
      <c r="E247" s="270">
        <f aca="true" t="shared" si="99" ref="D247:L248">E249+E251+E253</f>
        <v>0</v>
      </c>
      <c r="F247" s="270">
        <f t="shared" si="99"/>
        <v>0</v>
      </c>
      <c r="G247" s="270">
        <f>G249+G251+G253</f>
        <v>0</v>
      </c>
      <c r="H247" s="270">
        <f t="shared" si="99"/>
        <v>30420</v>
      </c>
      <c r="I247" s="270">
        <f t="shared" si="99"/>
        <v>0</v>
      </c>
      <c r="J247" s="270">
        <f t="shared" si="99"/>
        <v>0</v>
      </c>
      <c r="K247" s="270">
        <f t="shared" si="99"/>
        <v>0</v>
      </c>
      <c r="L247" s="270">
        <f t="shared" si="99"/>
        <v>0</v>
      </c>
    </row>
    <row r="248" spans="1:12" ht="12.75">
      <c r="A248" s="125"/>
      <c r="B248" s="88" t="s">
        <v>10</v>
      </c>
      <c r="C248" s="124" t="s">
        <v>5</v>
      </c>
      <c r="D248" s="157">
        <f t="shared" si="99"/>
        <v>9126</v>
      </c>
      <c r="E248" s="157">
        <f t="shared" si="99"/>
        <v>0</v>
      </c>
      <c r="F248" s="157">
        <f t="shared" si="99"/>
        <v>0</v>
      </c>
      <c r="G248" s="157">
        <f>G250+G252+G254</f>
        <v>0</v>
      </c>
      <c r="H248" s="157">
        <f t="shared" si="99"/>
        <v>9126</v>
      </c>
      <c r="I248" s="157">
        <f t="shared" si="99"/>
        <v>0</v>
      </c>
      <c r="J248" s="157">
        <f t="shared" si="99"/>
        <v>0</v>
      </c>
      <c r="K248" s="157">
        <f t="shared" si="99"/>
        <v>0</v>
      </c>
      <c r="L248" s="157">
        <f t="shared" si="99"/>
        <v>0</v>
      </c>
    </row>
    <row r="249" spans="1:12" ht="12.75">
      <c r="A249" s="171"/>
      <c r="B249" s="216" t="s">
        <v>306</v>
      </c>
      <c r="C249" s="635" t="s">
        <v>4</v>
      </c>
      <c r="D249" s="216">
        <f aca="true" t="shared" si="100" ref="D249:D256">G249+H249</f>
        <v>1830</v>
      </c>
      <c r="E249" s="371"/>
      <c r="F249" s="216"/>
      <c r="G249" s="137">
        <v>0</v>
      </c>
      <c r="H249" s="137">
        <v>1830</v>
      </c>
      <c r="I249" s="216">
        <v>0</v>
      </c>
      <c r="J249" s="216"/>
      <c r="K249" s="341"/>
      <c r="L249" s="216"/>
    </row>
    <row r="250" spans="1:12" ht="12.75">
      <c r="A250" s="171"/>
      <c r="B250" s="139"/>
      <c r="C250" s="176" t="s">
        <v>5</v>
      </c>
      <c r="D250" s="139">
        <f t="shared" si="100"/>
        <v>549</v>
      </c>
      <c r="E250" s="372"/>
      <c r="F250" s="139"/>
      <c r="G250" s="139">
        <v>0</v>
      </c>
      <c r="H250" s="139">
        <v>549</v>
      </c>
      <c r="I250" s="139">
        <v>0</v>
      </c>
      <c r="J250" s="139"/>
      <c r="K250" s="638"/>
      <c r="L250" s="139"/>
    </row>
    <row r="251" spans="1:12" ht="12.75">
      <c r="A251" s="171"/>
      <c r="B251" s="216" t="s">
        <v>289</v>
      </c>
      <c r="C251" s="635" t="s">
        <v>4</v>
      </c>
      <c r="D251" s="216">
        <f t="shared" si="100"/>
        <v>0</v>
      </c>
      <c r="E251" s="371"/>
      <c r="F251" s="216"/>
      <c r="G251" s="216">
        <v>0</v>
      </c>
      <c r="H251" s="216">
        <v>0</v>
      </c>
      <c r="I251" s="216">
        <v>0</v>
      </c>
      <c r="J251" s="216"/>
      <c r="K251" s="341"/>
      <c r="L251" s="216"/>
    </row>
    <row r="252" spans="1:12" ht="12.75">
      <c r="A252" s="171"/>
      <c r="B252" s="139"/>
      <c r="C252" s="176" t="s">
        <v>5</v>
      </c>
      <c r="D252" s="139">
        <f t="shared" si="100"/>
        <v>0</v>
      </c>
      <c r="E252" s="372"/>
      <c r="F252" s="139"/>
      <c r="G252" s="139">
        <v>0</v>
      </c>
      <c r="H252" s="139">
        <v>0</v>
      </c>
      <c r="I252" s="139">
        <v>0</v>
      </c>
      <c r="J252" s="139"/>
      <c r="K252" s="638"/>
      <c r="L252" s="139"/>
    </row>
    <row r="253" spans="1:12" ht="12.75">
      <c r="A253" s="171"/>
      <c r="B253" s="216" t="s">
        <v>307</v>
      </c>
      <c r="C253" s="635" t="s">
        <v>4</v>
      </c>
      <c r="D253" s="216">
        <f t="shared" si="100"/>
        <v>28590</v>
      </c>
      <c r="E253" s="371"/>
      <c r="F253" s="216"/>
      <c r="G253" s="216">
        <v>0</v>
      </c>
      <c r="H253" s="216">
        <v>28590</v>
      </c>
      <c r="I253" s="216">
        <v>0</v>
      </c>
      <c r="J253" s="216"/>
      <c r="K253" s="341"/>
      <c r="L253" s="216"/>
    </row>
    <row r="254" spans="1:12" ht="12.75">
      <c r="A254" s="171"/>
      <c r="B254" s="139"/>
      <c r="C254" s="176" t="s">
        <v>5</v>
      </c>
      <c r="D254" s="139">
        <f t="shared" si="100"/>
        <v>8577</v>
      </c>
      <c r="E254" s="372"/>
      <c r="F254" s="139"/>
      <c r="G254" s="139">
        <v>0</v>
      </c>
      <c r="H254" s="139">
        <v>8577</v>
      </c>
      <c r="I254" s="139">
        <v>0</v>
      </c>
      <c r="J254" s="139"/>
      <c r="K254" s="638"/>
      <c r="L254" s="139"/>
    </row>
    <row r="255" spans="1:12" ht="25.5">
      <c r="A255" s="171"/>
      <c r="B255" s="628" t="s">
        <v>296</v>
      </c>
      <c r="C255" s="629" t="s">
        <v>4</v>
      </c>
      <c r="D255" s="630">
        <f t="shared" si="100"/>
        <v>120829</v>
      </c>
      <c r="E255" s="630">
        <f aca="true" t="shared" si="101" ref="E255:L256">E257+E265</f>
        <v>20</v>
      </c>
      <c r="F255" s="630">
        <f t="shared" si="101"/>
        <v>0</v>
      </c>
      <c r="G255" s="630">
        <f>G257+G265</f>
        <v>20</v>
      </c>
      <c r="H255" s="630">
        <f t="shared" si="101"/>
        <v>120809</v>
      </c>
      <c r="I255" s="630">
        <f t="shared" si="101"/>
        <v>0</v>
      </c>
      <c r="J255" s="630">
        <f t="shared" si="101"/>
        <v>0</v>
      </c>
      <c r="K255" s="630">
        <f t="shared" si="101"/>
        <v>0</v>
      </c>
      <c r="L255" s="630">
        <f t="shared" si="101"/>
        <v>0</v>
      </c>
    </row>
    <row r="256" spans="1:12" ht="12.75">
      <c r="A256" s="171"/>
      <c r="B256" s="632"/>
      <c r="C256" s="633" t="s">
        <v>5</v>
      </c>
      <c r="D256" s="632">
        <f t="shared" si="100"/>
        <v>36028</v>
      </c>
      <c r="E256" s="632">
        <f t="shared" si="101"/>
        <v>2</v>
      </c>
      <c r="F256" s="632">
        <f t="shared" si="101"/>
        <v>1</v>
      </c>
      <c r="G256" s="632">
        <f>G258+G266</f>
        <v>3</v>
      </c>
      <c r="H256" s="632">
        <f t="shared" si="101"/>
        <v>36025</v>
      </c>
      <c r="I256" s="632">
        <f t="shared" si="101"/>
        <v>0</v>
      </c>
      <c r="J256" s="632">
        <f t="shared" si="101"/>
        <v>0</v>
      </c>
      <c r="K256" s="632">
        <f t="shared" si="101"/>
        <v>0</v>
      </c>
      <c r="L256" s="632">
        <f t="shared" si="101"/>
        <v>0</v>
      </c>
    </row>
    <row r="257" spans="1:12" ht="12.75">
      <c r="A257" s="171"/>
      <c r="B257" s="268" t="s">
        <v>24</v>
      </c>
      <c r="C257" s="124" t="s">
        <v>4</v>
      </c>
      <c r="D257" s="155">
        <f>D259+D261+D263</f>
        <v>90409</v>
      </c>
      <c r="E257" s="155">
        <f aca="true" t="shared" si="102" ref="E257:L257">E259+E261+E263</f>
        <v>20</v>
      </c>
      <c r="F257" s="155">
        <f t="shared" si="102"/>
        <v>0</v>
      </c>
      <c r="G257" s="155">
        <f>G259+G261+G263</f>
        <v>20</v>
      </c>
      <c r="H257" s="155">
        <f t="shared" si="102"/>
        <v>90389</v>
      </c>
      <c r="I257" s="155">
        <f t="shared" si="102"/>
        <v>0</v>
      </c>
      <c r="J257" s="155">
        <f t="shared" si="102"/>
        <v>0</v>
      </c>
      <c r="K257" s="155">
        <f t="shared" si="102"/>
        <v>0</v>
      </c>
      <c r="L257" s="155">
        <f t="shared" si="102"/>
        <v>0</v>
      </c>
    </row>
    <row r="258" spans="1:12" ht="12.75">
      <c r="A258" s="171"/>
      <c r="B258" s="92" t="s">
        <v>10</v>
      </c>
      <c r="C258" s="156" t="s">
        <v>5</v>
      </c>
      <c r="D258" s="157">
        <f>D260+D262+D264</f>
        <v>26902</v>
      </c>
      <c r="E258" s="157">
        <f aca="true" t="shared" si="103" ref="E258:L258">E260+E262+E264</f>
        <v>2</v>
      </c>
      <c r="F258" s="157">
        <f t="shared" si="103"/>
        <v>1</v>
      </c>
      <c r="G258" s="157">
        <f>G260+G262+G264</f>
        <v>3</v>
      </c>
      <c r="H258" s="157">
        <f t="shared" si="103"/>
        <v>26899</v>
      </c>
      <c r="I258" s="157">
        <f t="shared" si="103"/>
        <v>0</v>
      </c>
      <c r="J258" s="157">
        <f t="shared" si="103"/>
        <v>0</v>
      </c>
      <c r="K258" s="157">
        <f t="shared" si="103"/>
        <v>0</v>
      </c>
      <c r="L258" s="157">
        <f t="shared" si="103"/>
        <v>0</v>
      </c>
    </row>
    <row r="259" spans="1:12" ht="12.75">
      <c r="A259" s="171"/>
      <c r="B259" s="216" t="s">
        <v>306</v>
      </c>
      <c r="C259" s="635" t="s">
        <v>4</v>
      </c>
      <c r="D259" s="216">
        <f aca="true" t="shared" si="104" ref="D259:D264">G259+H259</f>
        <v>16468</v>
      </c>
      <c r="E259" s="371">
        <v>0</v>
      </c>
      <c r="F259" s="216">
        <v>0</v>
      </c>
      <c r="G259" s="216">
        <v>0</v>
      </c>
      <c r="H259" s="216">
        <v>16468</v>
      </c>
      <c r="I259" s="216">
        <v>0</v>
      </c>
      <c r="J259" s="216"/>
      <c r="K259" s="216"/>
      <c r="L259" s="216"/>
    </row>
    <row r="260" spans="1:12" ht="12.75">
      <c r="A260" s="171"/>
      <c r="B260" s="139"/>
      <c r="C260" s="176" t="s">
        <v>5</v>
      </c>
      <c r="D260" s="139">
        <f t="shared" si="104"/>
        <v>4941</v>
      </c>
      <c r="E260" s="372">
        <v>0</v>
      </c>
      <c r="F260" s="139">
        <v>0</v>
      </c>
      <c r="G260" s="139">
        <v>0</v>
      </c>
      <c r="H260" s="139">
        <v>4941</v>
      </c>
      <c r="I260" s="139">
        <v>0</v>
      </c>
      <c r="J260" s="139"/>
      <c r="K260" s="139"/>
      <c r="L260" s="139"/>
    </row>
    <row r="261" spans="1:12" ht="12.75">
      <c r="A261" s="171"/>
      <c r="B261" s="216" t="s">
        <v>289</v>
      </c>
      <c r="C261" s="635" t="s">
        <v>4</v>
      </c>
      <c r="D261" s="216">
        <f t="shared" si="104"/>
        <v>73191</v>
      </c>
      <c r="E261" s="371">
        <v>0</v>
      </c>
      <c r="F261" s="216">
        <v>0</v>
      </c>
      <c r="G261" s="216">
        <v>0</v>
      </c>
      <c r="H261" s="216">
        <v>73191</v>
      </c>
      <c r="I261" s="216">
        <v>0</v>
      </c>
      <c r="J261" s="216"/>
      <c r="K261" s="216"/>
      <c r="L261" s="216"/>
    </row>
    <row r="262" spans="1:12" ht="12.75">
      <c r="A262" s="171"/>
      <c r="B262" s="139"/>
      <c r="C262" s="176" t="s">
        <v>5</v>
      </c>
      <c r="D262" s="139">
        <f t="shared" si="104"/>
        <v>21958</v>
      </c>
      <c r="E262" s="372">
        <v>0</v>
      </c>
      <c r="F262" s="139">
        <v>0</v>
      </c>
      <c r="G262" s="139">
        <v>0</v>
      </c>
      <c r="H262" s="139">
        <v>21958</v>
      </c>
      <c r="I262" s="139">
        <v>0</v>
      </c>
      <c r="J262" s="139"/>
      <c r="K262" s="139"/>
      <c r="L262" s="139"/>
    </row>
    <row r="263" spans="1:12" ht="12.75">
      <c r="A263" s="171"/>
      <c r="B263" s="216" t="s">
        <v>307</v>
      </c>
      <c r="C263" s="635" t="s">
        <v>4</v>
      </c>
      <c r="D263" s="216">
        <f t="shared" si="104"/>
        <v>750</v>
      </c>
      <c r="E263" s="371">
        <v>20</v>
      </c>
      <c r="F263" s="216">
        <v>0</v>
      </c>
      <c r="G263" s="216">
        <v>20</v>
      </c>
      <c r="H263" s="216">
        <v>730</v>
      </c>
      <c r="I263" s="216">
        <v>0</v>
      </c>
      <c r="J263" s="216"/>
      <c r="K263" s="216"/>
      <c r="L263" s="216"/>
    </row>
    <row r="264" spans="1:12" ht="12.75">
      <c r="A264" s="171"/>
      <c r="B264" s="137"/>
      <c r="C264" s="639" t="s">
        <v>5</v>
      </c>
      <c r="D264" s="139">
        <f t="shared" si="104"/>
        <v>3</v>
      </c>
      <c r="E264" s="375">
        <v>2</v>
      </c>
      <c r="F264" s="137">
        <v>1</v>
      </c>
      <c r="G264" s="137">
        <v>3</v>
      </c>
      <c r="H264" s="137">
        <v>0</v>
      </c>
      <c r="I264" s="137">
        <v>0</v>
      </c>
      <c r="J264" s="137"/>
      <c r="K264" s="137"/>
      <c r="L264" s="137"/>
    </row>
    <row r="265" spans="1:12" ht="15" customHeight="1">
      <c r="A265" s="125"/>
      <c r="B265" s="268" t="s">
        <v>20</v>
      </c>
      <c r="C265" s="269" t="s">
        <v>4</v>
      </c>
      <c r="D265" s="270">
        <f aca="true" t="shared" si="105" ref="D265:L266">D267+D269+D271</f>
        <v>30420</v>
      </c>
      <c r="E265" s="270">
        <f t="shared" si="105"/>
        <v>0</v>
      </c>
      <c r="F265" s="270">
        <f t="shared" si="105"/>
        <v>0</v>
      </c>
      <c r="G265" s="270">
        <f>G267+G269+G271</f>
        <v>0</v>
      </c>
      <c r="H265" s="270">
        <f t="shared" si="105"/>
        <v>30420</v>
      </c>
      <c r="I265" s="270">
        <f t="shared" si="105"/>
        <v>0</v>
      </c>
      <c r="J265" s="270">
        <f t="shared" si="105"/>
        <v>0</v>
      </c>
      <c r="K265" s="270">
        <f t="shared" si="105"/>
        <v>0</v>
      </c>
      <c r="L265" s="270">
        <f t="shared" si="105"/>
        <v>0</v>
      </c>
    </row>
    <row r="266" spans="1:12" ht="12.75">
      <c r="A266" s="125"/>
      <c r="B266" s="88" t="s">
        <v>10</v>
      </c>
      <c r="C266" s="124" t="s">
        <v>5</v>
      </c>
      <c r="D266" s="157">
        <f t="shared" si="105"/>
        <v>9126</v>
      </c>
      <c r="E266" s="157">
        <f t="shared" si="105"/>
        <v>0</v>
      </c>
      <c r="F266" s="157">
        <f t="shared" si="105"/>
        <v>0</v>
      </c>
      <c r="G266" s="157">
        <f>G268+G270+G272</f>
        <v>0</v>
      </c>
      <c r="H266" s="157">
        <f t="shared" si="105"/>
        <v>9126</v>
      </c>
      <c r="I266" s="157">
        <f t="shared" si="105"/>
        <v>0</v>
      </c>
      <c r="J266" s="157">
        <f t="shared" si="105"/>
        <v>0</v>
      </c>
      <c r="K266" s="157">
        <f t="shared" si="105"/>
        <v>0</v>
      </c>
      <c r="L266" s="157">
        <f t="shared" si="105"/>
        <v>0</v>
      </c>
    </row>
    <row r="267" spans="1:12" ht="12.75">
      <c r="A267" s="171"/>
      <c r="B267" s="216" t="s">
        <v>306</v>
      </c>
      <c r="C267" s="635" t="s">
        <v>4</v>
      </c>
      <c r="D267" s="216">
        <f aca="true" t="shared" si="106" ref="D267:D274">G267+H267</f>
        <v>1830</v>
      </c>
      <c r="E267" s="371"/>
      <c r="F267" s="216"/>
      <c r="G267" s="216">
        <v>0</v>
      </c>
      <c r="H267" s="216">
        <v>1830</v>
      </c>
      <c r="I267" s="216">
        <v>0</v>
      </c>
      <c r="J267" s="216"/>
      <c r="K267" s="216"/>
      <c r="L267" s="216"/>
    </row>
    <row r="268" spans="1:12" ht="12.75">
      <c r="A268" s="171"/>
      <c r="B268" s="139"/>
      <c r="C268" s="176" t="s">
        <v>5</v>
      </c>
      <c r="D268" s="139">
        <f t="shared" si="106"/>
        <v>549</v>
      </c>
      <c r="E268" s="372"/>
      <c r="F268" s="139"/>
      <c r="G268" s="139">
        <v>0</v>
      </c>
      <c r="H268" s="139">
        <v>549</v>
      </c>
      <c r="I268" s="139">
        <v>0</v>
      </c>
      <c r="J268" s="139"/>
      <c r="K268" s="139"/>
      <c r="L268" s="139"/>
    </row>
    <row r="269" spans="1:12" ht="12.75">
      <c r="A269" s="171"/>
      <c r="B269" s="216" t="s">
        <v>289</v>
      </c>
      <c r="C269" s="635" t="s">
        <v>4</v>
      </c>
      <c r="D269" s="216">
        <f t="shared" si="106"/>
        <v>0</v>
      </c>
      <c r="E269" s="371"/>
      <c r="F269" s="216"/>
      <c r="G269" s="216">
        <v>0</v>
      </c>
      <c r="H269" s="216">
        <v>0</v>
      </c>
      <c r="I269" s="216">
        <v>0</v>
      </c>
      <c r="J269" s="216"/>
      <c r="K269" s="216"/>
      <c r="L269" s="216"/>
    </row>
    <row r="270" spans="1:12" ht="12.75">
      <c r="A270" s="171"/>
      <c r="B270" s="139"/>
      <c r="C270" s="176" t="s">
        <v>5</v>
      </c>
      <c r="D270" s="139">
        <f t="shared" si="106"/>
        <v>0</v>
      </c>
      <c r="E270" s="372"/>
      <c r="F270" s="139"/>
      <c r="G270" s="139">
        <v>0</v>
      </c>
      <c r="H270" s="139">
        <v>0</v>
      </c>
      <c r="I270" s="139">
        <v>0</v>
      </c>
      <c r="J270" s="139"/>
      <c r="K270" s="139"/>
      <c r="L270" s="139"/>
    </row>
    <row r="271" spans="1:12" ht="12.75">
      <c r="A271" s="171"/>
      <c r="B271" s="216" t="s">
        <v>307</v>
      </c>
      <c r="C271" s="635" t="s">
        <v>4</v>
      </c>
      <c r="D271" s="216">
        <f t="shared" si="106"/>
        <v>28590</v>
      </c>
      <c r="E271" s="371"/>
      <c r="F271" s="216"/>
      <c r="G271" s="216">
        <v>0</v>
      </c>
      <c r="H271" s="216">
        <v>28590</v>
      </c>
      <c r="I271" s="216">
        <v>0</v>
      </c>
      <c r="J271" s="216"/>
      <c r="K271" s="216"/>
      <c r="L271" s="216"/>
    </row>
    <row r="272" spans="1:12" ht="12.75">
      <c r="A272" s="171"/>
      <c r="B272" s="139"/>
      <c r="C272" s="176" t="s">
        <v>5</v>
      </c>
      <c r="D272" s="139">
        <f t="shared" si="106"/>
        <v>8577</v>
      </c>
      <c r="E272" s="372"/>
      <c r="F272" s="139"/>
      <c r="G272" s="139">
        <v>0</v>
      </c>
      <c r="H272" s="139">
        <v>8577</v>
      </c>
      <c r="I272" s="139">
        <v>0</v>
      </c>
      <c r="J272" s="139"/>
      <c r="K272" s="139"/>
      <c r="L272" s="139"/>
    </row>
    <row r="273" spans="1:12" ht="25.5">
      <c r="A273" s="171"/>
      <c r="B273" s="628" t="s">
        <v>297</v>
      </c>
      <c r="C273" s="641" t="s">
        <v>4</v>
      </c>
      <c r="D273" s="630">
        <f t="shared" si="106"/>
        <v>120829</v>
      </c>
      <c r="E273" s="630">
        <f aca="true" t="shared" si="107" ref="E273:L274">E275+E283</f>
        <v>20</v>
      </c>
      <c r="F273" s="630">
        <f t="shared" si="107"/>
        <v>0</v>
      </c>
      <c r="G273" s="630">
        <f>G275+G283</f>
        <v>20</v>
      </c>
      <c r="H273" s="630">
        <f t="shared" si="107"/>
        <v>120809</v>
      </c>
      <c r="I273" s="630">
        <f t="shared" si="107"/>
        <v>0</v>
      </c>
      <c r="J273" s="630">
        <f t="shared" si="107"/>
        <v>0</v>
      </c>
      <c r="K273" s="630">
        <f t="shared" si="107"/>
        <v>0</v>
      </c>
      <c r="L273" s="630">
        <f t="shared" si="107"/>
        <v>0</v>
      </c>
    </row>
    <row r="274" spans="1:12" ht="12.75">
      <c r="A274" s="171"/>
      <c r="B274" s="632"/>
      <c r="C274" s="642" t="s">
        <v>5</v>
      </c>
      <c r="D274" s="632">
        <f t="shared" si="106"/>
        <v>36028</v>
      </c>
      <c r="E274" s="632">
        <f t="shared" si="107"/>
        <v>2</v>
      </c>
      <c r="F274" s="632">
        <f t="shared" si="107"/>
        <v>1</v>
      </c>
      <c r="G274" s="632">
        <f>G276+G284</f>
        <v>3</v>
      </c>
      <c r="H274" s="632">
        <f t="shared" si="107"/>
        <v>36025</v>
      </c>
      <c r="I274" s="632">
        <f t="shared" si="107"/>
        <v>0</v>
      </c>
      <c r="J274" s="632">
        <f t="shared" si="107"/>
        <v>0</v>
      </c>
      <c r="K274" s="632">
        <f t="shared" si="107"/>
        <v>0</v>
      </c>
      <c r="L274" s="632">
        <f t="shared" si="107"/>
        <v>0</v>
      </c>
    </row>
    <row r="275" spans="1:12" ht="12.75">
      <c r="A275" s="171"/>
      <c r="B275" s="268" t="s">
        <v>24</v>
      </c>
      <c r="C275" s="124" t="s">
        <v>4</v>
      </c>
      <c r="D275" s="155">
        <f>D277+D279+D281</f>
        <v>90409</v>
      </c>
      <c r="E275" s="155">
        <f aca="true" t="shared" si="108" ref="E275:L275">E277+E279+E281</f>
        <v>20</v>
      </c>
      <c r="F275" s="155">
        <f t="shared" si="108"/>
        <v>0</v>
      </c>
      <c r="G275" s="155">
        <f>G277+G279+G281</f>
        <v>20</v>
      </c>
      <c r="H275" s="155">
        <f t="shared" si="108"/>
        <v>90389</v>
      </c>
      <c r="I275" s="155">
        <f t="shared" si="108"/>
        <v>0</v>
      </c>
      <c r="J275" s="155">
        <f t="shared" si="108"/>
        <v>0</v>
      </c>
      <c r="K275" s="155">
        <f t="shared" si="108"/>
        <v>0</v>
      </c>
      <c r="L275" s="155">
        <f t="shared" si="108"/>
        <v>0</v>
      </c>
    </row>
    <row r="276" spans="1:12" ht="12.75">
      <c r="A276" s="171"/>
      <c r="B276" s="92" t="s">
        <v>10</v>
      </c>
      <c r="C276" s="156" t="s">
        <v>5</v>
      </c>
      <c r="D276" s="157">
        <f>D278+D280+D282</f>
        <v>26902</v>
      </c>
      <c r="E276" s="157">
        <f aca="true" t="shared" si="109" ref="E276:L276">E278+E280+E282</f>
        <v>2</v>
      </c>
      <c r="F276" s="157">
        <f t="shared" si="109"/>
        <v>1</v>
      </c>
      <c r="G276" s="157">
        <f>G278+G280+G282</f>
        <v>3</v>
      </c>
      <c r="H276" s="157">
        <f t="shared" si="109"/>
        <v>26899</v>
      </c>
      <c r="I276" s="157">
        <f t="shared" si="109"/>
        <v>0</v>
      </c>
      <c r="J276" s="157">
        <f t="shared" si="109"/>
        <v>0</v>
      </c>
      <c r="K276" s="157">
        <f t="shared" si="109"/>
        <v>0</v>
      </c>
      <c r="L276" s="157">
        <f t="shared" si="109"/>
        <v>0</v>
      </c>
    </row>
    <row r="277" spans="1:12" ht="12.75">
      <c r="A277" s="171"/>
      <c r="B277" s="216" t="s">
        <v>306</v>
      </c>
      <c r="C277" s="643" t="s">
        <v>4</v>
      </c>
      <c r="D277" s="216">
        <f aca="true" t="shared" si="110" ref="D277:D282">G277+H277</f>
        <v>16468</v>
      </c>
      <c r="E277" s="371">
        <v>0</v>
      </c>
      <c r="F277" s="216">
        <v>0</v>
      </c>
      <c r="G277" s="216">
        <v>0</v>
      </c>
      <c r="H277" s="216">
        <v>16468</v>
      </c>
      <c r="I277" s="216">
        <v>0</v>
      </c>
      <c r="J277" s="216"/>
      <c r="K277" s="216"/>
      <c r="L277" s="216"/>
    </row>
    <row r="278" spans="1:12" ht="12.75">
      <c r="A278" s="171"/>
      <c r="B278" s="139"/>
      <c r="C278" s="644" t="s">
        <v>5</v>
      </c>
      <c r="D278" s="139">
        <f t="shared" si="110"/>
        <v>4941</v>
      </c>
      <c r="E278" s="372">
        <v>0</v>
      </c>
      <c r="F278" s="139">
        <v>0</v>
      </c>
      <c r="G278" s="139">
        <v>0</v>
      </c>
      <c r="H278" s="139">
        <v>4941</v>
      </c>
      <c r="I278" s="139">
        <v>0</v>
      </c>
      <c r="J278" s="139"/>
      <c r="K278" s="139"/>
      <c r="L278" s="139"/>
    </row>
    <row r="279" spans="1:12" ht="12.75">
      <c r="A279" s="171"/>
      <c r="B279" s="216" t="s">
        <v>289</v>
      </c>
      <c r="C279" s="643" t="s">
        <v>4</v>
      </c>
      <c r="D279" s="216">
        <f t="shared" si="110"/>
        <v>73191</v>
      </c>
      <c r="E279" s="371">
        <v>0</v>
      </c>
      <c r="F279" s="216">
        <v>0</v>
      </c>
      <c r="G279" s="216">
        <v>0</v>
      </c>
      <c r="H279" s="216">
        <v>73191</v>
      </c>
      <c r="I279" s="216">
        <v>0</v>
      </c>
      <c r="J279" s="216"/>
      <c r="K279" s="216"/>
      <c r="L279" s="216"/>
    </row>
    <row r="280" spans="1:12" ht="12.75">
      <c r="A280" s="171"/>
      <c r="B280" s="139"/>
      <c r="C280" s="644" t="s">
        <v>5</v>
      </c>
      <c r="D280" s="139">
        <f t="shared" si="110"/>
        <v>21958</v>
      </c>
      <c r="E280" s="372">
        <v>0</v>
      </c>
      <c r="F280" s="139">
        <v>0</v>
      </c>
      <c r="G280" s="139">
        <v>0</v>
      </c>
      <c r="H280" s="139">
        <v>21958</v>
      </c>
      <c r="I280" s="139">
        <v>0</v>
      </c>
      <c r="J280" s="139"/>
      <c r="K280" s="139"/>
      <c r="L280" s="139"/>
    </row>
    <row r="281" spans="1:12" ht="12.75">
      <c r="A281" s="171"/>
      <c r="B281" s="137" t="s">
        <v>307</v>
      </c>
      <c r="C281" s="645" t="s">
        <v>4</v>
      </c>
      <c r="D281" s="216">
        <f t="shared" si="110"/>
        <v>750</v>
      </c>
      <c r="E281" s="375">
        <v>20</v>
      </c>
      <c r="F281" s="137">
        <v>0</v>
      </c>
      <c r="G281" s="137">
        <v>20</v>
      </c>
      <c r="H281" s="137">
        <v>730</v>
      </c>
      <c r="I281" s="137">
        <v>0</v>
      </c>
      <c r="J281" s="137"/>
      <c r="K281" s="137"/>
      <c r="L281" s="137"/>
    </row>
    <row r="282" spans="1:12" ht="12.75">
      <c r="A282" s="171"/>
      <c r="B282" s="137"/>
      <c r="C282" s="645" t="s">
        <v>5</v>
      </c>
      <c r="D282" s="139">
        <f t="shared" si="110"/>
        <v>3</v>
      </c>
      <c r="E282" s="375">
        <v>2</v>
      </c>
      <c r="F282" s="137">
        <v>1</v>
      </c>
      <c r="G282" s="137">
        <v>3</v>
      </c>
      <c r="H282" s="137">
        <v>0</v>
      </c>
      <c r="I282" s="137">
        <v>0</v>
      </c>
      <c r="J282" s="137"/>
      <c r="K282" s="137"/>
      <c r="L282" s="137"/>
    </row>
    <row r="283" spans="1:12" ht="15" customHeight="1">
      <c r="A283" s="125"/>
      <c r="B283" s="268" t="s">
        <v>20</v>
      </c>
      <c r="C283" s="269" t="s">
        <v>4</v>
      </c>
      <c r="D283" s="270">
        <f aca="true" t="shared" si="111" ref="D283:L284">D285+D287+D289</f>
        <v>30420</v>
      </c>
      <c r="E283" s="270">
        <f t="shared" si="111"/>
        <v>0</v>
      </c>
      <c r="F283" s="270">
        <f t="shared" si="111"/>
        <v>0</v>
      </c>
      <c r="G283" s="270">
        <f>G285+G287+G289</f>
        <v>0</v>
      </c>
      <c r="H283" s="270">
        <f t="shared" si="111"/>
        <v>30420</v>
      </c>
      <c r="I283" s="270">
        <f t="shared" si="111"/>
        <v>0</v>
      </c>
      <c r="J283" s="270">
        <f t="shared" si="111"/>
        <v>0</v>
      </c>
      <c r="K283" s="270">
        <f t="shared" si="111"/>
        <v>0</v>
      </c>
      <c r="L283" s="270">
        <f t="shared" si="111"/>
        <v>0</v>
      </c>
    </row>
    <row r="284" spans="1:12" ht="12.75">
      <c r="A284" s="125"/>
      <c r="B284" s="92" t="s">
        <v>10</v>
      </c>
      <c r="C284" s="156" t="s">
        <v>5</v>
      </c>
      <c r="D284" s="157">
        <f t="shared" si="111"/>
        <v>9126</v>
      </c>
      <c r="E284" s="157">
        <f t="shared" si="111"/>
        <v>0</v>
      </c>
      <c r="F284" s="157">
        <f t="shared" si="111"/>
        <v>0</v>
      </c>
      <c r="G284" s="157">
        <f>G286+G288+G290</f>
        <v>0</v>
      </c>
      <c r="H284" s="157">
        <f t="shared" si="111"/>
        <v>9126</v>
      </c>
      <c r="I284" s="157">
        <f t="shared" si="111"/>
        <v>0</v>
      </c>
      <c r="J284" s="157">
        <f t="shared" si="111"/>
        <v>0</v>
      </c>
      <c r="K284" s="157">
        <f t="shared" si="111"/>
        <v>0</v>
      </c>
      <c r="L284" s="157">
        <f t="shared" si="111"/>
        <v>0</v>
      </c>
    </row>
    <row r="285" spans="1:12" ht="12.75">
      <c r="A285" s="171"/>
      <c r="B285" s="216" t="s">
        <v>306</v>
      </c>
      <c r="C285" s="643" t="s">
        <v>4</v>
      </c>
      <c r="D285" s="216">
        <f aca="true" t="shared" si="112" ref="D285:D290">G285+H285</f>
        <v>1830</v>
      </c>
      <c r="E285" s="371"/>
      <c r="F285" s="216"/>
      <c r="G285" s="216">
        <v>0</v>
      </c>
      <c r="H285" s="216">
        <v>1830</v>
      </c>
      <c r="I285" s="216">
        <v>0</v>
      </c>
      <c r="J285" s="216"/>
      <c r="K285" s="216"/>
      <c r="L285" s="216"/>
    </row>
    <row r="286" spans="1:12" ht="12.75">
      <c r="A286" s="171"/>
      <c r="B286" s="139"/>
      <c r="C286" s="644" t="s">
        <v>5</v>
      </c>
      <c r="D286" s="139">
        <f t="shared" si="112"/>
        <v>549</v>
      </c>
      <c r="E286" s="372"/>
      <c r="F286" s="139"/>
      <c r="G286" s="139">
        <v>0</v>
      </c>
      <c r="H286" s="139">
        <v>549</v>
      </c>
      <c r="I286" s="139">
        <v>0</v>
      </c>
      <c r="J286" s="139"/>
      <c r="K286" s="139"/>
      <c r="L286" s="139"/>
    </row>
    <row r="287" spans="1:12" ht="12.75">
      <c r="A287" s="171"/>
      <c r="B287" s="216" t="s">
        <v>289</v>
      </c>
      <c r="C287" s="643" t="s">
        <v>4</v>
      </c>
      <c r="D287" s="216">
        <f t="shared" si="112"/>
        <v>0</v>
      </c>
      <c r="E287" s="371"/>
      <c r="F287" s="216"/>
      <c r="G287" s="216">
        <v>0</v>
      </c>
      <c r="H287" s="216">
        <v>0</v>
      </c>
      <c r="I287" s="216">
        <v>0</v>
      </c>
      <c r="J287" s="216"/>
      <c r="K287" s="216"/>
      <c r="L287" s="216"/>
    </row>
    <row r="288" spans="1:12" ht="12.75">
      <c r="A288" s="171"/>
      <c r="B288" s="139"/>
      <c r="C288" s="644" t="s">
        <v>5</v>
      </c>
      <c r="D288" s="139">
        <f t="shared" si="112"/>
        <v>0</v>
      </c>
      <c r="E288" s="372"/>
      <c r="F288" s="139"/>
      <c r="G288" s="139">
        <v>0</v>
      </c>
      <c r="H288" s="139">
        <v>0</v>
      </c>
      <c r="I288" s="139">
        <v>0</v>
      </c>
      <c r="J288" s="139"/>
      <c r="K288" s="139"/>
      <c r="L288" s="139"/>
    </row>
    <row r="289" spans="1:12" ht="12.75">
      <c r="A289" s="171"/>
      <c r="B289" s="216" t="s">
        <v>307</v>
      </c>
      <c r="C289" s="643" t="s">
        <v>4</v>
      </c>
      <c r="D289" s="216">
        <f>G289+H289</f>
        <v>28590</v>
      </c>
      <c r="E289" s="371"/>
      <c r="F289" s="216"/>
      <c r="G289" s="216">
        <v>0</v>
      </c>
      <c r="H289" s="216">
        <v>28590</v>
      </c>
      <c r="I289" s="216">
        <v>0</v>
      </c>
      <c r="J289" s="216"/>
      <c r="K289" s="216"/>
      <c r="L289" s="216"/>
    </row>
    <row r="290" spans="1:12" ht="12.75">
      <c r="A290" s="171"/>
      <c r="B290" s="139"/>
      <c r="C290" s="644" t="s">
        <v>5</v>
      </c>
      <c r="D290" s="139">
        <f t="shared" si="112"/>
        <v>8577</v>
      </c>
      <c r="E290" s="372"/>
      <c r="F290" s="139"/>
      <c r="G290" s="139">
        <v>0</v>
      </c>
      <c r="H290" s="139">
        <v>8577</v>
      </c>
      <c r="I290" s="139">
        <v>0</v>
      </c>
      <c r="J290" s="139"/>
      <c r="K290" s="139"/>
      <c r="L290" s="139"/>
    </row>
    <row r="291" spans="1:12" ht="25.5">
      <c r="A291" s="171"/>
      <c r="B291" s="628" t="s">
        <v>298</v>
      </c>
      <c r="C291" s="629" t="s">
        <v>4</v>
      </c>
      <c r="D291" s="646">
        <f>G291+H291</f>
        <v>100701</v>
      </c>
      <c r="E291" s="646">
        <f aca="true" t="shared" si="113" ref="E291:L292">E293+E301</f>
        <v>20</v>
      </c>
      <c r="F291" s="646">
        <f t="shared" si="113"/>
        <v>0</v>
      </c>
      <c r="G291" s="646">
        <f>G293+G301</f>
        <v>20</v>
      </c>
      <c r="H291" s="646">
        <f t="shared" si="113"/>
        <v>100681</v>
      </c>
      <c r="I291" s="646">
        <f t="shared" si="113"/>
        <v>0</v>
      </c>
      <c r="J291" s="646">
        <f t="shared" si="113"/>
        <v>0</v>
      </c>
      <c r="K291" s="646">
        <f t="shared" si="113"/>
        <v>0</v>
      </c>
      <c r="L291" s="646">
        <f t="shared" si="113"/>
        <v>0</v>
      </c>
    </row>
    <row r="292" spans="1:12" ht="12.75">
      <c r="A292" s="171"/>
      <c r="B292" s="632"/>
      <c r="C292" s="633" t="s">
        <v>5</v>
      </c>
      <c r="D292" s="647">
        <f>G292+H292</f>
        <v>30026</v>
      </c>
      <c r="E292" s="648">
        <f t="shared" si="113"/>
        <v>2</v>
      </c>
      <c r="F292" s="648">
        <f t="shared" si="113"/>
        <v>2</v>
      </c>
      <c r="G292" s="648">
        <f>G294+G302</f>
        <v>4</v>
      </c>
      <c r="H292" s="648">
        <f t="shared" si="113"/>
        <v>30022</v>
      </c>
      <c r="I292" s="648">
        <f t="shared" si="113"/>
        <v>0</v>
      </c>
      <c r="J292" s="648">
        <f t="shared" si="113"/>
        <v>0</v>
      </c>
      <c r="K292" s="648">
        <f t="shared" si="113"/>
        <v>0</v>
      </c>
      <c r="L292" s="648">
        <f t="shared" si="113"/>
        <v>0</v>
      </c>
    </row>
    <row r="293" spans="1:12" ht="12.75">
      <c r="A293" s="171"/>
      <c r="B293" s="268" t="s">
        <v>24</v>
      </c>
      <c r="C293" s="124" t="s">
        <v>4</v>
      </c>
      <c r="D293" s="155">
        <f>D295+D297+D299</f>
        <v>75978</v>
      </c>
      <c r="E293" s="155">
        <f aca="true" t="shared" si="114" ref="E293:L293">E295+E297+E299</f>
        <v>20</v>
      </c>
      <c r="F293" s="155">
        <f t="shared" si="114"/>
        <v>0</v>
      </c>
      <c r="G293" s="155">
        <f>G295+G297+G299</f>
        <v>20</v>
      </c>
      <c r="H293" s="155">
        <f>H295+H297+H299</f>
        <v>75958</v>
      </c>
      <c r="I293" s="155">
        <f t="shared" si="114"/>
        <v>0</v>
      </c>
      <c r="J293" s="155">
        <f t="shared" si="114"/>
        <v>0</v>
      </c>
      <c r="K293" s="155">
        <f t="shared" si="114"/>
        <v>0</v>
      </c>
      <c r="L293" s="155">
        <f t="shared" si="114"/>
        <v>0</v>
      </c>
    </row>
    <row r="294" spans="1:12" ht="12.75">
      <c r="A294" s="171"/>
      <c r="B294" s="92" t="s">
        <v>10</v>
      </c>
      <c r="C294" s="156" t="s">
        <v>5</v>
      </c>
      <c r="D294" s="157">
        <f>D296+D298+D300</f>
        <v>22608</v>
      </c>
      <c r="E294" s="157">
        <f>E296+E298+E300</f>
        <v>2</v>
      </c>
      <c r="F294" s="157">
        <f>F296+F298+F300</f>
        <v>2</v>
      </c>
      <c r="G294" s="157">
        <f>G296+G298+G300</f>
        <v>4</v>
      </c>
      <c r="H294" s="157">
        <f>H296+H298+H300</f>
        <v>22604</v>
      </c>
      <c r="I294" s="157">
        <f>I296+I298+I300</f>
        <v>0</v>
      </c>
      <c r="J294" s="157">
        <f>J296+J298+J300</f>
        <v>0</v>
      </c>
      <c r="K294" s="157">
        <f>K296+K298+K300</f>
        <v>0</v>
      </c>
      <c r="L294" s="157">
        <f>L296+L298+L300</f>
        <v>0</v>
      </c>
    </row>
    <row r="295" spans="1:12" ht="12.75">
      <c r="A295" s="171"/>
      <c r="B295" s="216" t="s">
        <v>306</v>
      </c>
      <c r="C295" s="635" t="s">
        <v>4</v>
      </c>
      <c r="D295" s="216">
        <f aca="true" t="shared" si="115" ref="D295:D300">G295+H295</f>
        <v>13852</v>
      </c>
      <c r="E295" s="371">
        <v>4</v>
      </c>
      <c r="F295" s="216">
        <v>0</v>
      </c>
      <c r="G295" s="216">
        <v>4</v>
      </c>
      <c r="H295" s="216">
        <v>13848</v>
      </c>
      <c r="I295" s="216">
        <v>0</v>
      </c>
      <c r="J295" s="216"/>
      <c r="K295" s="216"/>
      <c r="L295" s="216"/>
    </row>
    <row r="296" spans="1:12" ht="12.75">
      <c r="A296" s="171"/>
      <c r="B296" s="139"/>
      <c r="C296" s="176" t="s">
        <v>5</v>
      </c>
      <c r="D296" s="139">
        <f t="shared" si="115"/>
        <v>4153</v>
      </c>
      <c r="E296" s="372">
        <v>0</v>
      </c>
      <c r="F296" s="139">
        <v>1</v>
      </c>
      <c r="G296" s="139">
        <v>1</v>
      </c>
      <c r="H296" s="139">
        <v>4152</v>
      </c>
      <c r="I296" s="139">
        <v>0</v>
      </c>
      <c r="J296" s="139"/>
      <c r="K296" s="139"/>
      <c r="L296" s="139"/>
    </row>
    <row r="297" spans="1:12" ht="12.75">
      <c r="A297" s="171"/>
      <c r="B297" s="216" t="s">
        <v>289</v>
      </c>
      <c r="C297" s="635" t="s">
        <v>4</v>
      </c>
      <c r="D297" s="216">
        <f t="shared" si="115"/>
        <v>61557</v>
      </c>
      <c r="E297" s="371">
        <v>16</v>
      </c>
      <c r="F297" s="216">
        <v>0</v>
      </c>
      <c r="G297" s="216">
        <v>16</v>
      </c>
      <c r="H297" s="216">
        <v>61541</v>
      </c>
      <c r="I297" s="216">
        <v>0</v>
      </c>
      <c r="J297" s="216"/>
      <c r="K297" s="216"/>
      <c r="L297" s="216"/>
    </row>
    <row r="298" spans="1:12" ht="12.75">
      <c r="A298" s="171"/>
      <c r="B298" s="139"/>
      <c r="C298" s="176" t="s">
        <v>5</v>
      </c>
      <c r="D298" s="139">
        <f t="shared" si="115"/>
        <v>18455</v>
      </c>
      <c r="E298" s="372">
        <v>2</v>
      </c>
      <c r="F298" s="139">
        <v>1</v>
      </c>
      <c r="G298" s="139">
        <v>3</v>
      </c>
      <c r="H298" s="139">
        <v>18452</v>
      </c>
      <c r="I298" s="139">
        <v>0</v>
      </c>
      <c r="J298" s="139"/>
      <c r="K298" s="139"/>
      <c r="L298" s="139"/>
    </row>
    <row r="299" spans="1:12" ht="12.75">
      <c r="A299" s="171"/>
      <c r="B299" s="216" t="s">
        <v>307</v>
      </c>
      <c r="C299" s="635" t="s">
        <v>4</v>
      </c>
      <c r="D299" s="216">
        <f t="shared" si="115"/>
        <v>569</v>
      </c>
      <c r="E299" s="371">
        <v>0</v>
      </c>
      <c r="F299" s="216">
        <v>0</v>
      </c>
      <c r="G299" s="216">
        <v>0</v>
      </c>
      <c r="H299" s="216">
        <v>569</v>
      </c>
      <c r="I299" s="216">
        <v>0</v>
      </c>
      <c r="J299" s="216"/>
      <c r="K299" s="216"/>
      <c r="L299" s="216"/>
    </row>
    <row r="300" spans="1:12" ht="12.75">
      <c r="A300" s="171"/>
      <c r="B300" s="137"/>
      <c r="C300" s="639" t="s">
        <v>5</v>
      </c>
      <c r="D300" s="139">
        <f t="shared" si="115"/>
        <v>0</v>
      </c>
      <c r="E300" s="375">
        <v>0</v>
      </c>
      <c r="F300" s="137">
        <v>0</v>
      </c>
      <c r="G300" s="137">
        <v>0</v>
      </c>
      <c r="H300" s="137">
        <v>0</v>
      </c>
      <c r="I300" s="137">
        <v>0</v>
      </c>
      <c r="J300" s="137"/>
      <c r="K300" s="137"/>
      <c r="L300" s="137"/>
    </row>
    <row r="301" spans="1:12" ht="15" customHeight="1">
      <c r="A301" s="125"/>
      <c r="B301" s="268" t="s">
        <v>20</v>
      </c>
      <c r="C301" s="269" t="s">
        <v>4</v>
      </c>
      <c r="D301" s="270">
        <f aca="true" t="shared" si="116" ref="D301:L302">D303+D305+D307</f>
        <v>24723</v>
      </c>
      <c r="E301" s="270">
        <f t="shared" si="116"/>
        <v>0</v>
      </c>
      <c r="F301" s="270">
        <f t="shared" si="116"/>
        <v>0</v>
      </c>
      <c r="G301" s="270">
        <f>G303+G305+G307</f>
        <v>0</v>
      </c>
      <c r="H301" s="270">
        <f t="shared" si="116"/>
        <v>24723</v>
      </c>
      <c r="I301" s="270">
        <f t="shared" si="116"/>
        <v>0</v>
      </c>
      <c r="J301" s="270">
        <f t="shared" si="116"/>
        <v>0</v>
      </c>
      <c r="K301" s="270">
        <f t="shared" si="116"/>
        <v>0</v>
      </c>
      <c r="L301" s="270">
        <f t="shared" si="116"/>
        <v>0</v>
      </c>
    </row>
    <row r="302" spans="1:12" ht="12.75">
      <c r="A302" s="125"/>
      <c r="B302" s="88" t="s">
        <v>10</v>
      </c>
      <c r="C302" s="124" t="s">
        <v>5</v>
      </c>
      <c r="D302" s="157">
        <f t="shared" si="116"/>
        <v>7418</v>
      </c>
      <c r="E302" s="157">
        <f t="shared" si="116"/>
        <v>0</v>
      </c>
      <c r="F302" s="157">
        <f t="shared" si="116"/>
        <v>0</v>
      </c>
      <c r="G302" s="157">
        <f>G304+G306+G308</f>
        <v>0</v>
      </c>
      <c r="H302" s="157">
        <f t="shared" si="116"/>
        <v>7418</v>
      </c>
      <c r="I302" s="157">
        <f t="shared" si="116"/>
        <v>0</v>
      </c>
      <c r="J302" s="157">
        <f t="shared" si="116"/>
        <v>0</v>
      </c>
      <c r="K302" s="157">
        <f t="shared" si="116"/>
        <v>0</v>
      </c>
      <c r="L302" s="157">
        <f t="shared" si="116"/>
        <v>0</v>
      </c>
    </row>
    <row r="303" spans="1:12" ht="12.75">
      <c r="A303" s="171"/>
      <c r="B303" s="216" t="s">
        <v>306</v>
      </c>
      <c r="C303" s="635" t="s">
        <v>4</v>
      </c>
      <c r="D303" s="216">
        <f aca="true" t="shared" si="117" ref="D303:D308">G303+H303</f>
        <v>1538</v>
      </c>
      <c r="E303" s="371"/>
      <c r="F303" s="216"/>
      <c r="G303" s="216">
        <v>0</v>
      </c>
      <c r="H303" s="216">
        <v>1538</v>
      </c>
      <c r="I303" s="216">
        <v>0</v>
      </c>
      <c r="J303" s="216"/>
      <c r="K303" s="216"/>
      <c r="L303" s="216"/>
    </row>
    <row r="304" spans="1:12" ht="12.75">
      <c r="A304" s="171"/>
      <c r="B304" s="139"/>
      <c r="C304" s="176" t="s">
        <v>5</v>
      </c>
      <c r="D304" s="139">
        <f t="shared" si="117"/>
        <v>462</v>
      </c>
      <c r="E304" s="372"/>
      <c r="F304" s="139"/>
      <c r="G304" s="139">
        <v>0</v>
      </c>
      <c r="H304" s="139">
        <v>462</v>
      </c>
      <c r="I304" s="139">
        <v>0</v>
      </c>
      <c r="J304" s="139"/>
      <c r="K304" s="139"/>
      <c r="L304" s="139"/>
    </row>
    <row r="305" spans="1:12" ht="12.75">
      <c r="A305" s="171"/>
      <c r="B305" s="216" t="s">
        <v>289</v>
      </c>
      <c r="C305" s="635" t="s">
        <v>4</v>
      </c>
      <c r="D305" s="216">
        <f t="shared" si="117"/>
        <v>0</v>
      </c>
      <c r="E305" s="371"/>
      <c r="F305" s="216"/>
      <c r="G305" s="216">
        <v>0</v>
      </c>
      <c r="H305" s="216">
        <v>0</v>
      </c>
      <c r="I305" s="216">
        <v>0</v>
      </c>
      <c r="J305" s="216"/>
      <c r="K305" s="216"/>
      <c r="L305" s="216"/>
    </row>
    <row r="306" spans="1:12" ht="12.75">
      <c r="A306" s="171"/>
      <c r="B306" s="139"/>
      <c r="C306" s="176" t="s">
        <v>5</v>
      </c>
      <c r="D306" s="139">
        <f t="shared" si="117"/>
        <v>0</v>
      </c>
      <c r="E306" s="372"/>
      <c r="F306" s="139"/>
      <c r="G306" s="139">
        <v>0</v>
      </c>
      <c r="H306" s="139">
        <v>0</v>
      </c>
      <c r="I306" s="139">
        <v>0</v>
      </c>
      <c r="J306" s="139"/>
      <c r="K306" s="139"/>
      <c r="L306" s="139"/>
    </row>
    <row r="307" spans="1:12" ht="12.75">
      <c r="A307" s="171"/>
      <c r="B307" s="216" t="s">
        <v>307</v>
      </c>
      <c r="C307" s="635" t="s">
        <v>4</v>
      </c>
      <c r="D307" s="216">
        <f t="shared" si="117"/>
        <v>23185</v>
      </c>
      <c r="E307" s="371"/>
      <c r="F307" s="216"/>
      <c r="G307" s="216">
        <v>0</v>
      </c>
      <c r="H307" s="216">
        <v>23185</v>
      </c>
      <c r="I307" s="216">
        <v>0</v>
      </c>
      <c r="J307" s="216"/>
      <c r="K307" s="216"/>
      <c r="L307" s="216"/>
    </row>
    <row r="308" spans="1:12" ht="12.75">
      <c r="A308" s="171"/>
      <c r="B308" s="139"/>
      <c r="C308" s="176" t="s">
        <v>5</v>
      </c>
      <c r="D308" s="139">
        <f t="shared" si="117"/>
        <v>6956</v>
      </c>
      <c r="E308" s="372"/>
      <c r="F308" s="139"/>
      <c r="G308" s="139">
        <v>0</v>
      </c>
      <c r="H308" s="139">
        <v>6956</v>
      </c>
      <c r="I308" s="139">
        <v>0</v>
      </c>
      <c r="J308" s="139"/>
      <c r="K308" s="139"/>
      <c r="L308" s="139"/>
    </row>
    <row r="309" spans="1:12" ht="25.5">
      <c r="A309" s="171"/>
      <c r="B309" s="628" t="s">
        <v>299</v>
      </c>
      <c r="C309" s="629" t="s">
        <v>4</v>
      </c>
      <c r="D309" s="630">
        <f>G309+H309</f>
        <v>201340</v>
      </c>
      <c r="E309" s="646">
        <f aca="true" t="shared" si="118" ref="E309:L310">E311+E319</f>
        <v>20</v>
      </c>
      <c r="F309" s="646">
        <f t="shared" si="118"/>
        <v>0</v>
      </c>
      <c r="G309" s="646">
        <f>G311+G319</f>
        <v>20</v>
      </c>
      <c r="H309" s="646">
        <f t="shared" si="118"/>
        <v>201320</v>
      </c>
      <c r="I309" s="646">
        <f t="shared" si="118"/>
        <v>0</v>
      </c>
      <c r="J309" s="646">
        <f t="shared" si="118"/>
        <v>0</v>
      </c>
      <c r="K309" s="646">
        <f t="shared" si="118"/>
        <v>0</v>
      </c>
      <c r="L309" s="646">
        <f t="shared" si="118"/>
        <v>0</v>
      </c>
    </row>
    <row r="310" spans="1:12" ht="12.75">
      <c r="A310" s="171"/>
      <c r="B310" s="632"/>
      <c r="C310" s="633" t="s">
        <v>5</v>
      </c>
      <c r="D310" s="632">
        <f>G310+H310</f>
        <v>60045</v>
      </c>
      <c r="E310" s="647">
        <f t="shared" si="118"/>
        <v>2</v>
      </c>
      <c r="F310" s="647">
        <f t="shared" si="118"/>
        <v>2</v>
      </c>
      <c r="G310" s="647">
        <f>G312+G320</f>
        <v>4</v>
      </c>
      <c r="H310" s="647">
        <f t="shared" si="118"/>
        <v>60041</v>
      </c>
      <c r="I310" s="647">
        <f t="shared" si="118"/>
        <v>0</v>
      </c>
      <c r="J310" s="647">
        <f t="shared" si="118"/>
        <v>0</v>
      </c>
      <c r="K310" s="647">
        <f t="shared" si="118"/>
        <v>0</v>
      </c>
      <c r="L310" s="647">
        <f t="shared" si="118"/>
        <v>0</v>
      </c>
    </row>
    <row r="311" spans="1:12" ht="12.75">
      <c r="A311" s="171"/>
      <c r="B311" s="268" t="s">
        <v>24</v>
      </c>
      <c r="C311" s="124" t="s">
        <v>4</v>
      </c>
      <c r="D311" s="155">
        <f>D313+D315+D317</f>
        <v>151895</v>
      </c>
      <c r="E311" s="155">
        <f aca="true" t="shared" si="119" ref="E311:L311">E313+E315+E317</f>
        <v>20</v>
      </c>
      <c r="F311" s="155">
        <f t="shared" si="119"/>
        <v>0</v>
      </c>
      <c r="G311" s="155">
        <f>G313+G315+G317</f>
        <v>20</v>
      </c>
      <c r="H311" s="155">
        <f t="shared" si="119"/>
        <v>151875</v>
      </c>
      <c r="I311" s="155">
        <f t="shared" si="119"/>
        <v>0</v>
      </c>
      <c r="J311" s="155">
        <f t="shared" si="119"/>
        <v>0</v>
      </c>
      <c r="K311" s="155">
        <f t="shared" si="119"/>
        <v>0</v>
      </c>
      <c r="L311" s="155">
        <f t="shared" si="119"/>
        <v>0</v>
      </c>
    </row>
    <row r="312" spans="1:12" ht="12.75">
      <c r="A312" s="171"/>
      <c r="B312" s="92" t="s">
        <v>10</v>
      </c>
      <c r="C312" s="156" t="s">
        <v>5</v>
      </c>
      <c r="D312" s="157">
        <f>D314+D316+D318</f>
        <v>45211</v>
      </c>
      <c r="E312" s="157">
        <f aca="true" t="shared" si="120" ref="E312:L312">E314+E316+E318</f>
        <v>2</v>
      </c>
      <c r="F312" s="157">
        <f t="shared" si="120"/>
        <v>2</v>
      </c>
      <c r="G312" s="157">
        <f>G314+G316+G318</f>
        <v>4</v>
      </c>
      <c r="H312" s="157">
        <f t="shared" si="120"/>
        <v>45207</v>
      </c>
      <c r="I312" s="157">
        <f t="shared" si="120"/>
        <v>0</v>
      </c>
      <c r="J312" s="157">
        <f t="shared" si="120"/>
        <v>0</v>
      </c>
      <c r="K312" s="157">
        <f t="shared" si="120"/>
        <v>0</v>
      </c>
      <c r="L312" s="157">
        <f t="shared" si="120"/>
        <v>0</v>
      </c>
    </row>
    <row r="313" spans="1:12" ht="12.75">
      <c r="A313" s="171"/>
      <c r="B313" s="216" t="s">
        <v>306</v>
      </c>
      <c r="C313" s="635" t="s">
        <v>4</v>
      </c>
      <c r="D313" s="216">
        <f aca="true" t="shared" si="121" ref="D313:D318">G313+H313</f>
        <v>27690</v>
      </c>
      <c r="E313" s="371">
        <v>4</v>
      </c>
      <c r="F313" s="216">
        <v>0</v>
      </c>
      <c r="G313" s="216">
        <v>4</v>
      </c>
      <c r="H313" s="216">
        <v>27686</v>
      </c>
      <c r="I313" s="216">
        <v>0</v>
      </c>
      <c r="J313" s="216">
        <v>0</v>
      </c>
      <c r="K313" s="216"/>
      <c r="L313" s="216"/>
    </row>
    <row r="314" spans="1:12" ht="12.75">
      <c r="A314" s="171"/>
      <c r="B314" s="139"/>
      <c r="C314" s="176" t="s">
        <v>5</v>
      </c>
      <c r="D314" s="139">
        <f t="shared" si="121"/>
        <v>8305</v>
      </c>
      <c r="E314" s="372">
        <v>0</v>
      </c>
      <c r="F314" s="139">
        <v>1</v>
      </c>
      <c r="G314" s="139">
        <v>1</v>
      </c>
      <c r="H314" s="139">
        <v>8304</v>
      </c>
      <c r="I314" s="139">
        <v>0</v>
      </c>
      <c r="J314" s="139">
        <v>0</v>
      </c>
      <c r="K314" s="139"/>
      <c r="L314" s="139"/>
    </row>
    <row r="315" spans="1:12" ht="12.75">
      <c r="A315" s="171"/>
      <c r="B315" s="216" t="s">
        <v>289</v>
      </c>
      <c r="C315" s="635" t="s">
        <v>4</v>
      </c>
      <c r="D315" s="216">
        <f t="shared" si="121"/>
        <v>123061</v>
      </c>
      <c r="E315" s="371">
        <v>15</v>
      </c>
      <c r="F315" s="216">
        <v>0</v>
      </c>
      <c r="G315" s="216">
        <v>15</v>
      </c>
      <c r="H315" s="216">
        <v>123046</v>
      </c>
      <c r="I315" s="216">
        <v>0</v>
      </c>
      <c r="J315" s="216">
        <v>0</v>
      </c>
      <c r="K315" s="216"/>
      <c r="L315" s="216"/>
    </row>
    <row r="316" spans="1:12" ht="12.75">
      <c r="A316" s="171"/>
      <c r="B316" s="139"/>
      <c r="C316" s="176" t="s">
        <v>5</v>
      </c>
      <c r="D316" s="139">
        <f t="shared" si="121"/>
        <v>36905</v>
      </c>
      <c r="E316" s="372">
        <v>1</v>
      </c>
      <c r="F316" s="139">
        <v>1</v>
      </c>
      <c r="G316" s="139">
        <v>2</v>
      </c>
      <c r="H316" s="139">
        <v>36903</v>
      </c>
      <c r="I316" s="139">
        <v>0</v>
      </c>
      <c r="J316" s="139">
        <v>0</v>
      </c>
      <c r="K316" s="137"/>
      <c r="L316" s="139"/>
    </row>
    <row r="317" spans="1:12" ht="12.75">
      <c r="A317" s="171"/>
      <c r="B317" s="640" t="s">
        <v>307</v>
      </c>
      <c r="C317" s="645" t="s">
        <v>4</v>
      </c>
      <c r="D317" s="216">
        <f t="shared" si="121"/>
        <v>1144</v>
      </c>
      <c r="E317" s="371">
        <v>1</v>
      </c>
      <c r="F317" s="216">
        <v>0</v>
      </c>
      <c r="G317" s="216">
        <v>1</v>
      </c>
      <c r="H317" s="216">
        <v>1143</v>
      </c>
      <c r="I317" s="216">
        <v>0</v>
      </c>
      <c r="J317" s="341">
        <v>0</v>
      </c>
      <c r="K317" s="216"/>
      <c r="L317" s="649"/>
    </row>
    <row r="318" spans="1:12" ht="12.75">
      <c r="A318" s="171"/>
      <c r="B318" s="640"/>
      <c r="C318" s="645" t="s">
        <v>5</v>
      </c>
      <c r="D318" s="139">
        <f t="shared" si="121"/>
        <v>1</v>
      </c>
      <c r="E318" s="375">
        <v>1</v>
      </c>
      <c r="F318" s="137">
        <v>0</v>
      </c>
      <c r="G318" s="137">
        <v>1</v>
      </c>
      <c r="H318" s="137">
        <v>0</v>
      </c>
      <c r="I318" s="137">
        <v>0</v>
      </c>
      <c r="J318" s="640">
        <v>0</v>
      </c>
      <c r="K318" s="137"/>
      <c r="L318" s="650"/>
    </row>
    <row r="319" spans="1:12" ht="15" customHeight="1">
      <c r="A319" s="125"/>
      <c r="B319" s="268" t="s">
        <v>20</v>
      </c>
      <c r="C319" s="269" t="s">
        <v>4</v>
      </c>
      <c r="D319" s="270">
        <f aca="true" t="shared" si="122" ref="D319:L320">D321+D323+D325</f>
        <v>49445</v>
      </c>
      <c r="E319" s="270">
        <f t="shared" si="122"/>
        <v>0</v>
      </c>
      <c r="F319" s="270">
        <f t="shared" si="122"/>
        <v>0</v>
      </c>
      <c r="G319" s="270">
        <f>G321+G323+G325</f>
        <v>0</v>
      </c>
      <c r="H319" s="270">
        <f t="shared" si="122"/>
        <v>49445</v>
      </c>
      <c r="I319" s="270">
        <f t="shared" si="122"/>
        <v>0</v>
      </c>
      <c r="J319" s="270">
        <f t="shared" si="122"/>
        <v>0</v>
      </c>
      <c r="K319" s="270">
        <f t="shared" si="122"/>
        <v>0</v>
      </c>
      <c r="L319" s="270">
        <f t="shared" si="122"/>
        <v>0</v>
      </c>
    </row>
    <row r="320" spans="1:12" ht="12.75">
      <c r="A320" s="125"/>
      <c r="B320" s="88" t="s">
        <v>10</v>
      </c>
      <c r="C320" s="124" t="s">
        <v>5</v>
      </c>
      <c r="D320" s="157">
        <f t="shared" si="122"/>
        <v>14834</v>
      </c>
      <c r="E320" s="157">
        <f t="shared" si="122"/>
        <v>0</v>
      </c>
      <c r="F320" s="157">
        <f t="shared" si="122"/>
        <v>0</v>
      </c>
      <c r="G320" s="157">
        <f>G322+G324+G326</f>
        <v>0</v>
      </c>
      <c r="H320" s="157">
        <f t="shared" si="122"/>
        <v>14834</v>
      </c>
      <c r="I320" s="157">
        <f t="shared" si="122"/>
        <v>0</v>
      </c>
      <c r="J320" s="157">
        <f t="shared" si="122"/>
        <v>0</v>
      </c>
      <c r="K320" s="157">
        <f t="shared" si="122"/>
        <v>0</v>
      </c>
      <c r="L320" s="157">
        <f t="shared" si="122"/>
        <v>0</v>
      </c>
    </row>
    <row r="321" spans="1:12" ht="12.75">
      <c r="A321" s="171"/>
      <c r="B321" s="216" t="s">
        <v>306</v>
      </c>
      <c r="C321" s="635" t="s">
        <v>4</v>
      </c>
      <c r="D321" s="216">
        <f aca="true" t="shared" si="123" ref="D321:D326">G321+H321</f>
        <v>3076</v>
      </c>
      <c r="E321" s="371"/>
      <c r="F321" s="216"/>
      <c r="G321" s="216">
        <v>0</v>
      </c>
      <c r="H321" s="216">
        <v>3076</v>
      </c>
      <c r="I321" s="216">
        <v>0</v>
      </c>
      <c r="J321" s="216">
        <v>0</v>
      </c>
      <c r="K321" s="216"/>
      <c r="L321" s="216"/>
    </row>
    <row r="322" spans="1:12" ht="12.75">
      <c r="A322" s="171"/>
      <c r="B322" s="139"/>
      <c r="C322" s="176" t="s">
        <v>5</v>
      </c>
      <c r="D322" s="139">
        <f t="shared" si="123"/>
        <v>923</v>
      </c>
      <c r="E322" s="372"/>
      <c r="F322" s="139"/>
      <c r="G322" s="139">
        <v>0</v>
      </c>
      <c r="H322" s="139">
        <v>923</v>
      </c>
      <c r="I322" s="139">
        <v>0</v>
      </c>
      <c r="J322" s="139">
        <v>0</v>
      </c>
      <c r="K322" s="139"/>
      <c r="L322" s="139"/>
    </row>
    <row r="323" spans="1:12" ht="12.75">
      <c r="A323" s="171"/>
      <c r="B323" s="216" t="s">
        <v>289</v>
      </c>
      <c r="C323" s="635" t="s">
        <v>4</v>
      </c>
      <c r="D323" s="216">
        <f t="shared" si="123"/>
        <v>0</v>
      </c>
      <c r="E323" s="371"/>
      <c r="F323" s="216"/>
      <c r="G323" s="216">
        <v>0</v>
      </c>
      <c r="H323" s="216">
        <v>0</v>
      </c>
      <c r="I323" s="216">
        <v>0</v>
      </c>
      <c r="J323" s="216">
        <v>0</v>
      </c>
      <c r="K323" s="216"/>
      <c r="L323" s="216"/>
    </row>
    <row r="324" spans="1:12" ht="12.75">
      <c r="A324" s="171"/>
      <c r="B324" s="139"/>
      <c r="C324" s="176" t="s">
        <v>5</v>
      </c>
      <c r="D324" s="139">
        <f t="shared" si="123"/>
        <v>0</v>
      </c>
      <c r="E324" s="372"/>
      <c r="F324" s="139"/>
      <c r="G324" s="139">
        <v>0</v>
      </c>
      <c r="H324" s="139">
        <v>0</v>
      </c>
      <c r="I324" s="139">
        <v>0</v>
      </c>
      <c r="J324" s="139">
        <v>0</v>
      </c>
      <c r="K324" s="137"/>
      <c r="L324" s="139"/>
    </row>
    <row r="325" spans="1:12" ht="12.75">
      <c r="A325" s="171"/>
      <c r="B325" s="341" t="s">
        <v>307</v>
      </c>
      <c r="C325" s="643" t="s">
        <v>4</v>
      </c>
      <c r="D325" s="216">
        <f>G325+H325</f>
        <v>46369</v>
      </c>
      <c r="E325" s="371"/>
      <c r="F325" s="216"/>
      <c r="G325" s="216">
        <v>0</v>
      </c>
      <c r="H325" s="216">
        <v>46369</v>
      </c>
      <c r="I325" s="216">
        <v>0</v>
      </c>
      <c r="J325" s="341">
        <v>0</v>
      </c>
      <c r="K325" s="216"/>
      <c r="L325" s="649"/>
    </row>
    <row r="326" spans="1:12" ht="12.75">
      <c r="A326" s="171"/>
      <c r="B326" s="638"/>
      <c r="C326" s="644" t="s">
        <v>5</v>
      </c>
      <c r="D326" s="139">
        <f t="shared" si="123"/>
        <v>13911</v>
      </c>
      <c r="E326" s="372"/>
      <c r="F326" s="139"/>
      <c r="G326" s="139">
        <v>0</v>
      </c>
      <c r="H326" s="139">
        <v>13911</v>
      </c>
      <c r="I326" s="139">
        <v>0</v>
      </c>
      <c r="J326" s="638">
        <v>0</v>
      </c>
      <c r="K326" s="139"/>
      <c r="L326" s="651"/>
    </row>
    <row r="327" spans="1:12" ht="25.5">
      <c r="A327" s="171"/>
      <c r="B327" s="628" t="s">
        <v>300</v>
      </c>
      <c r="C327" s="641" t="s">
        <v>4</v>
      </c>
      <c r="D327" s="630">
        <f>G327+H327</f>
        <v>100701</v>
      </c>
      <c r="E327" s="630">
        <f aca="true" t="shared" si="124" ref="E327:L328">E329+E337</f>
        <v>20</v>
      </c>
      <c r="F327" s="630">
        <f t="shared" si="124"/>
        <v>0</v>
      </c>
      <c r="G327" s="630">
        <f>G329+G337</f>
        <v>20</v>
      </c>
      <c r="H327" s="630">
        <f t="shared" si="124"/>
        <v>100681</v>
      </c>
      <c r="I327" s="630">
        <f t="shared" si="124"/>
        <v>0</v>
      </c>
      <c r="J327" s="630">
        <f t="shared" si="124"/>
        <v>0</v>
      </c>
      <c r="K327" s="630">
        <f t="shared" si="124"/>
        <v>0</v>
      </c>
      <c r="L327" s="630">
        <f t="shared" si="124"/>
        <v>0</v>
      </c>
    </row>
    <row r="328" spans="1:12" ht="12.75">
      <c r="A328" s="171"/>
      <c r="B328" s="632"/>
      <c r="C328" s="642" t="s">
        <v>5</v>
      </c>
      <c r="D328" s="632">
        <f>G328+H328</f>
        <v>30026</v>
      </c>
      <c r="E328" s="632">
        <f t="shared" si="124"/>
        <v>2</v>
      </c>
      <c r="F328" s="632">
        <f t="shared" si="124"/>
        <v>2</v>
      </c>
      <c r="G328" s="632">
        <f>G330+G338</f>
        <v>4</v>
      </c>
      <c r="H328" s="632">
        <f t="shared" si="124"/>
        <v>30022</v>
      </c>
      <c r="I328" s="632">
        <f t="shared" si="124"/>
        <v>0</v>
      </c>
      <c r="J328" s="632">
        <f t="shared" si="124"/>
        <v>0</v>
      </c>
      <c r="K328" s="632">
        <f t="shared" si="124"/>
        <v>0</v>
      </c>
      <c r="L328" s="632">
        <f t="shared" si="124"/>
        <v>0</v>
      </c>
    </row>
    <row r="329" spans="1:12" ht="12.75">
      <c r="A329" s="171"/>
      <c r="B329" s="268" t="s">
        <v>24</v>
      </c>
      <c r="C329" s="124" t="s">
        <v>4</v>
      </c>
      <c r="D329" s="155">
        <f>D331+D333+D335</f>
        <v>75978</v>
      </c>
      <c r="E329" s="155">
        <f aca="true" t="shared" si="125" ref="E329:L329">E331+E333+E335</f>
        <v>20</v>
      </c>
      <c r="F329" s="155">
        <f t="shared" si="125"/>
        <v>0</v>
      </c>
      <c r="G329" s="155">
        <f>G331+G333+G335</f>
        <v>20</v>
      </c>
      <c r="H329" s="155">
        <f t="shared" si="125"/>
        <v>75958</v>
      </c>
      <c r="I329" s="155">
        <f t="shared" si="125"/>
        <v>0</v>
      </c>
      <c r="J329" s="155">
        <f t="shared" si="125"/>
        <v>0</v>
      </c>
      <c r="K329" s="155">
        <f t="shared" si="125"/>
        <v>0</v>
      </c>
      <c r="L329" s="155">
        <f t="shared" si="125"/>
        <v>0</v>
      </c>
    </row>
    <row r="330" spans="1:12" ht="12.75">
      <c r="A330" s="171"/>
      <c r="B330" s="92" t="s">
        <v>10</v>
      </c>
      <c r="C330" s="156" t="s">
        <v>5</v>
      </c>
      <c r="D330" s="157">
        <f>D332+D334+D336</f>
        <v>22608</v>
      </c>
      <c r="E330" s="157">
        <f aca="true" t="shared" si="126" ref="E330:L330">E332+E334+E336</f>
        <v>2</v>
      </c>
      <c r="F330" s="157">
        <f t="shared" si="126"/>
        <v>2</v>
      </c>
      <c r="G330" s="157">
        <f>G332+G334+G336</f>
        <v>4</v>
      </c>
      <c r="H330" s="157">
        <f t="shared" si="126"/>
        <v>22604</v>
      </c>
      <c r="I330" s="157">
        <f t="shared" si="126"/>
        <v>0</v>
      </c>
      <c r="J330" s="157">
        <f t="shared" si="126"/>
        <v>0</v>
      </c>
      <c r="K330" s="157">
        <f t="shared" si="126"/>
        <v>0</v>
      </c>
      <c r="L330" s="157">
        <f t="shared" si="126"/>
        <v>0</v>
      </c>
    </row>
    <row r="331" spans="1:12" ht="12.75">
      <c r="A331" s="171"/>
      <c r="B331" s="216" t="s">
        <v>306</v>
      </c>
      <c r="C331" s="643" t="s">
        <v>4</v>
      </c>
      <c r="D331" s="216">
        <f aca="true" t="shared" si="127" ref="D331:D336">G331+H331</f>
        <v>13852</v>
      </c>
      <c r="E331" s="371">
        <v>3</v>
      </c>
      <c r="F331" s="216">
        <v>0</v>
      </c>
      <c r="G331" s="216">
        <v>3</v>
      </c>
      <c r="H331" s="216">
        <v>13849</v>
      </c>
      <c r="I331" s="216">
        <v>0</v>
      </c>
      <c r="J331" s="216"/>
      <c r="K331" s="216"/>
      <c r="L331" s="216"/>
    </row>
    <row r="332" spans="1:12" ht="12.75">
      <c r="A332" s="171"/>
      <c r="B332" s="139"/>
      <c r="C332" s="644" t="s">
        <v>5</v>
      </c>
      <c r="D332" s="139">
        <f t="shared" si="127"/>
        <v>4153</v>
      </c>
      <c r="E332" s="372">
        <v>0</v>
      </c>
      <c r="F332" s="139">
        <v>1</v>
      </c>
      <c r="G332" s="139">
        <v>1</v>
      </c>
      <c r="H332" s="139">
        <v>4152</v>
      </c>
      <c r="I332" s="139">
        <v>0</v>
      </c>
      <c r="J332" s="139"/>
      <c r="K332" s="139"/>
      <c r="L332" s="139"/>
    </row>
    <row r="333" spans="1:12" ht="12.75">
      <c r="A333" s="171"/>
      <c r="B333" s="216" t="s">
        <v>289</v>
      </c>
      <c r="C333" s="643" t="s">
        <v>4</v>
      </c>
      <c r="D333" s="216">
        <f t="shared" si="127"/>
        <v>61557</v>
      </c>
      <c r="E333" s="371">
        <v>12</v>
      </c>
      <c r="F333" s="216">
        <v>0</v>
      </c>
      <c r="G333" s="216">
        <v>12</v>
      </c>
      <c r="H333" s="216">
        <v>61545</v>
      </c>
      <c r="I333" s="216">
        <v>0</v>
      </c>
      <c r="J333" s="216"/>
      <c r="K333" s="216"/>
      <c r="L333" s="216"/>
    </row>
    <row r="334" spans="1:12" ht="12.75">
      <c r="A334" s="171"/>
      <c r="B334" s="139"/>
      <c r="C334" s="644" t="s">
        <v>5</v>
      </c>
      <c r="D334" s="139">
        <f t="shared" si="127"/>
        <v>18455</v>
      </c>
      <c r="E334" s="372">
        <v>2</v>
      </c>
      <c r="F334" s="139">
        <v>1</v>
      </c>
      <c r="G334" s="139">
        <v>3</v>
      </c>
      <c r="H334" s="139">
        <v>18452</v>
      </c>
      <c r="I334" s="139">
        <v>0</v>
      </c>
      <c r="J334" s="139"/>
      <c r="K334" s="139"/>
      <c r="L334" s="139"/>
    </row>
    <row r="335" spans="1:12" ht="12.75">
      <c r="A335" s="171"/>
      <c r="B335" s="137" t="s">
        <v>307</v>
      </c>
      <c r="C335" s="645" t="s">
        <v>4</v>
      </c>
      <c r="D335" s="216">
        <f t="shared" si="127"/>
        <v>569</v>
      </c>
      <c r="E335" s="375">
        <v>5</v>
      </c>
      <c r="F335" s="137">
        <v>0</v>
      </c>
      <c r="G335" s="137">
        <v>5</v>
      </c>
      <c r="H335" s="137">
        <v>564</v>
      </c>
      <c r="I335" s="137">
        <v>0</v>
      </c>
      <c r="J335" s="137"/>
      <c r="K335" s="137"/>
      <c r="L335" s="137"/>
    </row>
    <row r="336" spans="1:12" ht="12.75">
      <c r="A336" s="171"/>
      <c r="B336" s="137"/>
      <c r="C336" s="645" t="s">
        <v>5</v>
      </c>
      <c r="D336" s="139">
        <f t="shared" si="127"/>
        <v>0</v>
      </c>
      <c r="E336" s="375">
        <v>0</v>
      </c>
      <c r="F336" s="137">
        <v>0</v>
      </c>
      <c r="G336" s="137">
        <v>0</v>
      </c>
      <c r="H336" s="137">
        <v>0</v>
      </c>
      <c r="I336" s="137">
        <v>0</v>
      </c>
      <c r="J336" s="137"/>
      <c r="K336" s="137"/>
      <c r="L336" s="137"/>
    </row>
    <row r="337" spans="1:12" ht="15" customHeight="1">
      <c r="A337" s="125"/>
      <c r="B337" s="268" t="s">
        <v>20</v>
      </c>
      <c r="C337" s="269" t="s">
        <v>4</v>
      </c>
      <c r="D337" s="270">
        <f aca="true" t="shared" si="128" ref="D337:L338">D339+D341+D343</f>
        <v>24723</v>
      </c>
      <c r="E337" s="270">
        <f t="shared" si="128"/>
        <v>0</v>
      </c>
      <c r="F337" s="270">
        <f t="shared" si="128"/>
        <v>0</v>
      </c>
      <c r="G337" s="270">
        <f>G339+G341+G343</f>
        <v>0</v>
      </c>
      <c r="H337" s="270">
        <f t="shared" si="128"/>
        <v>24723</v>
      </c>
      <c r="I337" s="270">
        <f t="shared" si="128"/>
        <v>0</v>
      </c>
      <c r="J337" s="270">
        <f t="shared" si="128"/>
        <v>0</v>
      </c>
      <c r="K337" s="270">
        <f t="shared" si="128"/>
        <v>0</v>
      </c>
      <c r="L337" s="270">
        <f t="shared" si="128"/>
        <v>0</v>
      </c>
    </row>
    <row r="338" spans="1:12" ht="12.75">
      <c r="A338" s="125"/>
      <c r="B338" s="88" t="s">
        <v>10</v>
      </c>
      <c r="C338" s="124" t="s">
        <v>5</v>
      </c>
      <c r="D338" s="157">
        <f t="shared" si="128"/>
        <v>7418</v>
      </c>
      <c r="E338" s="157">
        <f t="shared" si="128"/>
        <v>0</v>
      </c>
      <c r="F338" s="157">
        <f t="shared" si="128"/>
        <v>0</v>
      </c>
      <c r="G338" s="157">
        <f>G340+G342+G344</f>
        <v>0</v>
      </c>
      <c r="H338" s="157">
        <f t="shared" si="128"/>
        <v>7418</v>
      </c>
      <c r="I338" s="157">
        <f t="shared" si="128"/>
        <v>0</v>
      </c>
      <c r="J338" s="157">
        <f t="shared" si="128"/>
        <v>0</v>
      </c>
      <c r="K338" s="157">
        <f t="shared" si="128"/>
        <v>0</v>
      </c>
      <c r="L338" s="157">
        <f t="shared" si="128"/>
        <v>0</v>
      </c>
    </row>
    <row r="339" spans="1:12" ht="12.75">
      <c r="A339" s="171"/>
      <c r="B339" s="216" t="s">
        <v>306</v>
      </c>
      <c r="C339" s="643" t="s">
        <v>4</v>
      </c>
      <c r="D339" s="216">
        <f aca="true" t="shared" si="129" ref="D339:D346">G339+H339</f>
        <v>1538</v>
      </c>
      <c r="E339" s="371"/>
      <c r="F339" s="216"/>
      <c r="G339" s="216">
        <v>0</v>
      </c>
      <c r="H339" s="216">
        <v>1538</v>
      </c>
      <c r="I339" s="216">
        <v>0</v>
      </c>
      <c r="J339" s="216"/>
      <c r="K339" s="216"/>
      <c r="L339" s="216"/>
    </row>
    <row r="340" spans="1:12" ht="12.75">
      <c r="A340" s="171"/>
      <c r="B340" s="139"/>
      <c r="C340" s="644" t="s">
        <v>5</v>
      </c>
      <c r="D340" s="139">
        <f t="shared" si="129"/>
        <v>462</v>
      </c>
      <c r="E340" s="372"/>
      <c r="F340" s="139"/>
      <c r="G340" s="139">
        <v>0</v>
      </c>
      <c r="H340" s="139">
        <v>462</v>
      </c>
      <c r="I340" s="139">
        <v>0</v>
      </c>
      <c r="J340" s="139"/>
      <c r="K340" s="139"/>
      <c r="L340" s="139"/>
    </row>
    <row r="341" spans="1:12" ht="12.75">
      <c r="A341" s="171"/>
      <c r="B341" s="216" t="s">
        <v>289</v>
      </c>
      <c r="C341" s="643" t="s">
        <v>4</v>
      </c>
      <c r="D341" s="216">
        <f t="shared" si="129"/>
        <v>0</v>
      </c>
      <c r="E341" s="371"/>
      <c r="F341" s="216"/>
      <c r="G341" s="216">
        <v>0</v>
      </c>
      <c r="H341" s="216">
        <v>0</v>
      </c>
      <c r="I341" s="216">
        <v>0</v>
      </c>
      <c r="J341" s="216"/>
      <c r="K341" s="216"/>
      <c r="L341" s="216"/>
    </row>
    <row r="342" spans="1:12" ht="12.75">
      <c r="A342" s="171"/>
      <c r="B342" s="139"/>
      <c r="C342" s="644" t="s">
        <v>5</v>
      </c>
      <c r="D342" s="139">
        <f t="shared" si="129"/>
        <v>0</v>
      </c>
      <c r="E342" s="372"/>
      <c r="F342" s="139"/>
      <c r="G342" s="139">
        <v>0</v>
      </c>
      <c r="H342" s="139">
        <v>0</v>
      </c>
      <c r="I342" s="139">
        <v>0</v>
      </c>
      <c r="J342" s="139"/>
      <c r="K342" s="139"/>
      <c r="L342" s="139"/>
    </row>
    <row r="343" spans="1:12" ht="12.75">
      <c r="A343" s="171"/>
      <c r="B343" s="216" t="s">
        <v>307</v>
      </c>
      <c r="C343" s="643" t="s">
        <v>4</v>
      </c>
      <c r="D343" s="216">
        <f t="shared" si="129"/>
        <v>23185</v>
      </c>
      <c r="E343" s="371"/>
      <c r="F343" s="216"/>
      <c r="G343" s="216">
        <v>0</v>
      </c>
      <c r="H343" s="216">
        <v>23185</v>
      </c>
      <c r="I343" s="216">
        <v>0</v>
      </c>
      <c r="J343" s="216"/>
      <c r="K343" s="216"/>
      <c r="L343" s="216"/>
    </row>
    <row r="344" spans="1:12" ht="12.75">
      <c r="A344" s="171"/>
      <c r="B344" s="139"/>
      <c r="C344" s="644" t="s">
        <v>5</v>
      </c>
      <c r="D344" s="139">
        <f t="shared" si="129"/>
        <v>6956</v>
      </c>
      <c r="E344" s="372"/>
      <c r="F344" s="139"/>
      <c r="G344" s="139">
        <v>0</v>
      </c>
      <c r="H344" s="139">
        <v>6956</v>
      </c>
      <c r="I344" s="139">
        <v>0</v>
      </c>
      <c r="J344" s="139"/>
      <c r="K344" s="139"/>
      <c r="L344" s="139"/>
    </row>
    <row r="345" spans="1:12" ht="38.25">
      <c r="A345" s="171"/>
      <c r="B345" s="628" t="s">
        <v>301</v>
      </c>
      <c r="C345" s="641" t="s">
        <v>4</v>
      </c>
      <c r="D345" s="630">
        <f t="shared" si="129"/>
        <v>75913</v>
      </c>
      <c r="E345" s="630">
        <f aca="true" t="shared" si="130" ref="E345:L346">E347+E355</f>
        <v>21</v>
      </c>
      <c r="F345" s="630">
        <f t="shared" si="130"/>
        <v>0</v>
      </c>
      <c r="G345" s="630">
        <f>G347+G355</f>
        <v>21</v>
      </c>
      <c r="H345" s="630">
        <f t="shared" si="130"/>
        <v>75892</v>
      </c>
      <c r="I345" s="630">
        <f t="shared" si="130"/>
        <v>0</v>
      </c>
      <c r="J345" s="630">
        <f t="shared" si="130"/>
        <v>0</v>
      </c>
      <c r="K345" s="630">
        <f t="shared" si="130"/>
        <v>0</v>
      </c>
      <c r="L345" s="630">
        <f t="shared" si="130"/>
        <v>0</v>
      </c>
    </row>
    <row r="346" spans="1:12" ht="12.75">
      <c r="A346" s="171"/>
      <c r="B346" s="632"/>
      <c r="C346" s="642" t="s">
        <v>5</v>
      </c>
      <c r="D346" s="632">
        <f t="shared" si="129"/>
        <v>22739</v>
      </c>
      <c r="E346" s="632">
        <f t="shared" si="130"/>
        <v>3</v>
      </c>
      <c r="F346" s="632">
        <f t="shared" si="130"/>
        <v>2</v>
      </c>
      <c r="G346" s="632">
        <f>G348+G356</f>
        <v>5</v>
      </c>
      <c r="H346" s="632">
        <f t="shared" si="130"/>
        <v>22734</v>
      </c>
      <c r="I346" s="632">
        <f t="shared" si="130"/>
        <v>0</v>
      </c>
      <c r="J346" s="632">
        <f t="shared" si="130"/>
        <v>0</v>
      </c>
      <c r="K346" s="632">
        <f t="shared" si="130"/>
        <v>0</v>
      </c>
      <c r="L346" s="632">
        <f t="shared" si="130"/>
        <v>0</v>
      </c>
    </row>
    <row r="347" spans="1:12" ht="12.75">
      <c r="A347" s="171"/>
      <c r="B347" s="268" t="s">
        <v>24</v>
      </c>
      <c r="C347" s="124" t="s">
        <v>4</v>
      </c>
      <c r="D347" s="155">
        <f>D349+D351+D353</f>
        <v>63216</v>
      </c>
      <c r="E347" s="155">
        <f aca="true" t="shared" si="131" ref="E347:L347">E349+E351+E353</f>
        <v>21</v>
      </c>
      <c r="F347" s="155">
        <f t="shared" si="131"/>
        <v>0</v>
      </c>
      <c r="G347" s="155">
        <f>G349+G351+G353</f>
        <v>21</v>
      </c>
      <c r="H347" s="155">
        <f t="shared" si="131"/>
        <v>63195</v>
      </c>
      <c r="I347" s="155">
        <f t="shared" si="131"/>
        <v>0</v>
      </c>
      <c r="J347" s="155">
        <f t="shared" si="131"/>
        <v>0</v>
      </c>
      <c r="K347" s="155">
        <f t="shared" si="131"/>
        <v>0</v>
      </c>
      <c r="L347" s="155">
        <f t="shared" si="131"/>
        <v>0</v>
      </c>
    </row>
    <row r="348" spans="1:12" ht="12.75">
      <c r="A348" s="171"/>
      <c r="B348" s="92" t="s">
        <v>10</v>
      </c>
      <c r="C348" s="156" t="s">
        <v>5</v>
      </c>
      <c r="D348" s="157">
        <f>D350+D352+D354</f>
        <v>18929</v>
      </c>
      <c r="E348" s="157">
        <f aca="true" t="shared" si="132" ref="E348:L348">E350+E352+E354</f>
        <v>3</v>
      </c>
      <c r="F348" s="157">
        <f t="shared" si="132"/>
        <v>2</v>
      </c>
      <c r="G348" s="157">
        <f>G350+G352+G354</f>
        <v>5</v>
      </c>
      <c r="H348" s="157">
        <f t="shared" si="132"/>
        <v>18924</v>
      </c>
      <c r="I348" s="157">
        <f t="shared" si="132"/>
        <v>0</v>
      </c>
      <c r="J348" s="157">
        <f t="shared" si="132"/>
        <v>0</v>
      </c>
      <c r="K348" s="157">
        <f t="shared" si="132"/>
        <v>0</v>
      </c>
      <c r="L348" s="157">
        <f t="shared" si="132"/>
        <v>0</v>
      </c>
    </row>
    <row r="349" spans="1:12" ht="12.75">
      <c r="A349" s="171"/>
      <c r="B349" s="216" t="s">
        <v>306</v>
      </c>
      <c r="C349" s="643" t="s">
        <v>4</v>
      </c>
      <c r="D349" s="216">
        <f aca="true" t="shared" si="133" ref="D349:D354">G349+H349</f>
        <v>11613</v>
      </c>
      <c r="E349" s="371">
        <v>4</v>
      </c>
      <c r="F349" s="216">
        <v>0</v>
      </c>
      <c r="G349" s="216">
        <v>4</v>
      </c>
      <c r="H349" s="216">
        <v>11609</v>
      </c>
      <c r="I349" s="216">
        <v>0</v>
      </c>
      <c r="J349" s="137"/>
      <c r="K349" s="649"/>
      <c r="L349" s="216"/>
    </row>
    <row r="350" spans="1:12" ht="12.75">
      <c r="A350" s="171"/>
      <c r="B350" s="139"/>
      <c r="C350" s="644" t="s">
        <v>5</v>
      </c>
      <c r="D350" s="139">
        <f t="shared" si="133"/>
        <v>3477</v>
      </c>
      <c r="E350" s="372">
        <v>0</v>
      </c>
      <c r="F350" s="139">
        <v>1</v>
      </c>
      <c r="G350" s="139">
        <v>1</v>
      </c>
      <c r="H350" s="139">
        <v>3476</v>
      </c>
      <c r="I350" s="139">
        <v>0</v>
      </c>
      <c r="J350" s="139"/>
      <c r="K350" s="651"/>
      <c r="L350" s="139"/>
    </row>
    <row r="351" spans="1:12" ht="12.75">
      <c r="A351" s="171"/>
      <c r="B351" s="216" t="s">
        <v>289</v>
      </c>
      <c r="C351" s="643" t="s">
        <v>4</v>
      </c>
      <c r="D351" s="216">
        <f t="shared" si="133"/>
        <v>51602</v>
      </c>
      <c r="E351" s="371">
        <v>16</v>
      </c>
      <c r="F351" s="216">
        <v>0</v>
      </c>
      <c r="G351" s="216">
        <v>16</v>
      </c>
      <c r="H351" s="216">
        <v>51586</v>
      </c>
      <c r="I351" s="216">
        <v>0</v>
      </c>
      <c r="J351" s="216"/>
      <c r="K351" s="649"/>
      <c r="L351" s="216"/>
    </row>
    <row r="352" spans="1:12" ht="12.75">
      <c r="A352" s="171"/>
      <c r="B352" s="139"/>
      <c r="C352" s="644" t="s">
        <v>5</v>
      </c>
      <c r="D352" s="139">
        <f t="shared" si="133"/>
        <v>15451</v>
      </c>
      <c r="E352" s="372">
        <v>2</v>
      </c>
      <c r="F352" s="139">
        <v>1</v>
      </c>
      <c r="G352" s="139">
        <v>3</v>
      </c>
      <c r="H352" s="139">
        <v>15448</v>
      </c>
      <c r="I352" s="139">
        <v>0</v>
      </c>
      <c r="J352" s="139"/>
      <c r="K352" s="651"/>
      <c r="L352" s="139"/>
    </row>
    <row r="353" spans="1:12" ht="12.75">
      <c r="A353" s="171"/>
      <c r="B353" s="216" t="s">
        <v>307</v>
      </c>
      <c r="C353" s="643" t="s">
        <v>4</v>
      </c>
      <c r="D353" s="216">
        <f t="shared" si="133"/>
        <v>1</v>
      </c>
      <c r="E353" s="371">
        <v>1</v>
      </c>
      <c r="F353" s="216">
        <v>0</v>
      </c>
      <c r="G353" s="216">
        <v>1</v>
      </c>
      <c r="H353" s="216">
        <v>0</v>
      </c>
      <c r="I353" s="216">
        <v>0</v>
      </c>
      <c r="J353" s="216"/>
      <c r="K353" s="649"/>
      <c r="L353" s="216"/>
    </row>
    <row r="354" spans="1:12" ht="12.75">
      <c r="A354" s="171"/>
      <c r="B354" s="139"/>
      <c r="C354" s="644" t="s">
        <v>5</v>
      </c>
      <c r="D354" s="139">
        <f t="shared" si="133"/>
        <v>1</v>
      </c>
      <c r="E354" s="372">
        <v>1</v>
      </c>
      <c r="F354" s="139">
        <v>0</v>
      </c>
      <c r="G354" s="139">
        <v>1</v>
      </c>
      <c r="H354" s="139">
        <v>0</v>
      </c>
      <c r="I354" s="139">
        <v>0</v>
      </c>
      <c r="J354" s="139"/>
      <c r="K354" s="651"/>
      <c r="L354" s="139"/>
    </row>
    <row r="355" spans="1:12" ht="15" customHeight="1">
      <c r="A355" s="125"/>
      <c r="B355" s="268" t="s">
        <v>20</v>
      </c>
      <c r="C355" s="269" t="s">
        <v>4</v>
      </c>
      <c r="D355" s="270">
        <f aca="true" t="shared" si="134" ref="D355:L356">D357+D359+D361</f>
        <v>12697</v>
      </c>
      <c r="E355" s="270">
        <f t="shared" si="134"/>
        <v>0</v>
      </c>
      <c r="F355" s="270">
        <f t="shared" si="134"/>
        <v>0</v>
      </c>
      <c r="G355" s="270">
        <f>G357+G359+G361</f>
        <v>0</v>
      </c>
      <c r="H355" s="270">
        <f t="shared" si="134"/>
        <v>12697</v>
      </c>
      <c r="I355" s="270">
        <f t="shared" si="134"/>
        <v>0</v>
      </c>
      <c r="J355" s="270">
        <f t="shared" si="134"/>
        <v>0</v>
      </c>
      <c r="K355" s="270">
        <f t="shared" si="134"/>
        <v>0</v>
      </c>
      <c r="L355" s="270">
        <f t="shared" si="134"/>
        <v>0</v>
      </c>
    </row>
    <row r="356" spans="1:12" ht="12.75">
      <c r="A356" s="125"/>
      <c r="B356" s="88" t="s">
        <v>10</v>
      </c>
      <c r="C356" s="124" t="s">
        <v>5</v>
      </c>
      <c r="D356" s="157">
        <f t="shared" si="134"/>
        <v>3810</v>
      </c>
      <c r="E356" s="157">
        <f t="shared" si="134"/>
        <v>0</v>
      </c>
      <c r="F356" s="157">
        <f t="shared" si="134"/>
        <v>0</v>
      </c>
      <c r="G356" s="157">
        <f>G358+G360+G362</f>
        <v>0</v>
      </c>
      <c r="H356" s="157">
        <f t="shared" si="134"/>
        <v>3810</v>
      </c>
      <c r="I356" s="157">
        <f t="shared" si="134"/>
        <v>0</v>
      </c>
      <c r="J356" s="157">
        <f t="shared" si="134"/>
        <v>0</v>
      </c>
      <c r="K356" s="157">
        <f t="shared" si="134"/>
        <v>0</v>
      </c>
      <c r="L356" s="157">
        <f t="shared" si="134"/>
        <v>0</v>
      </c>
    </row>
    <row r="357" spans="1:12" ht="12.75">
      <c r="A357" s="171"/>
      <c r="B357" s="216" t="s">
        <v>306</v>
      </c>
      <c r="C357" s="643" t="s">
        <v>4</v>
      </c>
      <c r="D357" s="216">
        <f aca="true" t="shared" si="135" ref="D357:D362">G357+H357</f>
        <v>1288</v>
      </c>
      <c r="E357" s="371"/>
      <c r="F357" s="216"/>
      <c r="G357" s="216">
        <v>0</v>
      </c>
      <c r="H357" s="216">
        <v>1288</v>
      </c>
      <c r="I357" s="216">
        <v>0</v>
      </c>
      <c r="J357" s="137"/>
      <c r="K357" s="649"/>
      <c r="L357" s="216"/>
    </row>
    <row r="358" spans="1:12" ht="12.75">
      <c r="A358" s="171"/>
      <c r="B358" s="139"/>
      <c r="C358" s="644" t="s">
        <v>5</v>
      </c>
      <c r="D358" s="139">
        <f t="shared" si="135"/>
        <v>387</v>
      </c>
      <c r="E358" s="372"/>
      <c r="F358" s="139"/>
      <c r="G358" s="139">
        <v>0</v>
      </c>
      <c r="H358" s="139">
        <v>387</v>
      </c>
      <c r="I358" s="139">
        <v>0</v>
      </c>
      <c r="J358" s="139"/>
      <c r="K358" s="651"/>
      <c r="L358" s="139"/>
    </row>
    <row r="359" spans="1:12" ht="12.75">
      <c r="A359" s="171"/>
      <c r="B359" s="216" t="s">
        <v>384</v>
      </c>
      <c r="C359" s="643" t="s">
        <v>4</v>
      </c>
      <c r="D359" s="216">
        <f t="shared" si="135"/>
        <v>0</v>
      </c>
      <c r="E359" s="371"/>
      <c r="F359" s="216"/>
      <c r="G359" s="216">
        <v>0</v>
      </c>
      <c r="H359" s="216">
        <v>0</v>
      </c>
      <c r="I359" s="216">
        <v>0</v>
      </c>
      <c r="J359" s="216"/>
      <c r="K359" s="649"/>
      <c r="L359" s="216"/>
    </row>
    <row r="360" spans="1:12" ht="12.75">
      <c r="A360" s="171"/>
      <c r="B360" s="139"/>
      <c r="C360" s="644" t="s">
        <v>5</v>
      </c>
      <c r="D360" s="139">
        <f t="shared" si="135"/>
        <v>0</v>
      </c>
      <c r="E360" s="372"/>
      <c r="F360" s="139"/>
      <c r="G360" s="139">
        <v>0</v>
      </c>
      <c r="H360" s="139">
        <v>0</v>
      </c>
      <c r="I360" s="139">
        <v>0</v>
      </c>
      <c r="J360" s="139"/>
      <c r="K360" s="651"/>
      <c r="L360" s="139"/>
    </row>
    <row r="361" spans="1:12" ht="12.75">
      <c r="A361" s="171"/>
      <c r="B361" s="216" t="s">
        <v>307</v>
      </c>
      <c r="C361" s="643" t="s">
        <v>4</v>
      </c>
      <c r="D361" s="216">
        <f>G361+H361</f>
        <v>11409</v>
      </c>
      <c r="E361" s="371"/>
      <c r="F361" s="216"/>
      <c r="G361" s="216">
        <v>0</v>
      </c>
      <c r="H361" s="216">
        <v>11409</v>
      </c>
      <c r="I361" s="216">
        <v>0</v>
      </c>
      <c r="J361" s="216"/>
      <c r="K361" s="649"/>
      <c r="L361" s="216"/>
    </row>
    <row r="362" spans="1:12" ht="12.75">
      <c r="A362" s="171"/>
      <c r="B362" s="139"/>
      <c r="C362" s="644" t="s">
        <v>5</v>
      </c>
      <c r="D362" s="139">
        <f t="shared" si="135"/>
        <v>3423</v>
      </c>
      <c r="E362" s="372"/>
      <c r="F362" s="139"/>
      <c r="G362" s="139">
        <v>0</v>
      </c>
      <c r="H362" s="139">
        <v>3423</v>
      </c>
      <c r="I362" s="139">
        <v>0</v>
      </c>
      <c r="J362" s="139"/>
      <c r="K362" s="651"/>
      <c r="L362" s="139"/>
    </row>
    <row r="363" spans="1:12" ht="38.25">
      <c r="A363" s="171"/>
      <c r="B363" s="628" t="s">
        <v>302</v>
      </c>
      <c r="C363" s="641" t="s">
        <v>4</v>
      </c>
      <c r="D363" s="652">
        <f>G363+H363</f>
        <v>34104</v>
      </c>
      <c r="E363" s="630">
        <f aca="true" t="shared" si="136" ref="E363:L364">E365+E373</f>
        <v>20</v>
      </c>
      <c r="F363" s="630">
        <f t="shared" si="136"/>
        <v>0</v>
      </c>
      <c r="G363" s="630">
        <f>G365+G373</f>
        <v>20</v>
      </c>
      <c r="H363" s="630">
        <f t="shared" si="136"/>
        <v>34084</v>
      </c>
      <c r="I363" s="630">
        <f t="shared" si="136"/>
        <v>0</v>
      </c>
      <c r="J363" s="630">
        <f t="shared" si="136"/>
        <v>0</v>
      </c>
      <c r="K363" s="630">
        <f t="shared" si="136"/>
        <v>0</v>
      </c>
      <c r="L363" s="630">
        <f t="shared" si="136"/>
        <v>0</v>
      </c>
    </row>
    <row r="364" spans="1:12" ht="12.75">
      <c r="A364" s="171"/>
      <c r="B364" s="632"/>
      <c r="C364" s="642" t="s">
        <v>5</v>
      </c>
      <c r="D364" s="653">
        <f>G364+H364</f>
        <v>10197</v>
      </c>
      <c r="E364" s="632">
        <f t="shared" si="136"/>
        <v>2</v>
      </c>
      <c r="F364" s="632">
        <f t="shared" si="136"/>
        <v>2</v>
      </c>
      <c r="G364" s="632">
        <f>G366+G374</f>
        <v>4</v>
      </c>
      <c r="H364" s="632">
        <f t="shared" si="136"/>
        <v>10193</v>
      </c>
      <c r="I364" s="632">
        <f t="shared" si="136"/>
        <v>0</v>
      </c>
      <c r="J364" s="632">
        <f t="shared" si="136"/>
        <v>0</v>
      </c>
      <c r="K364" s="632">
        <f t="shared" si="136"/>
        <v>0</v>
      </c>
      <c r="L364" s="632">
        <f t="shared" si="136"/>
        <v>0</v>
      </c>
    </row>
    <row r="365" spans="1:12" ht="12.75">
      <c r="A365" s="171"/>
      <c r="B365" s="268" t="s">
        <v>24</v>
      </c>
      <c r="C365" s="124" t="s">
        <v>4</v>
      </c>
      <c r="D365" s="155">
        <f>D367+D369+D371</f>
        <v>28412</v>
      </c>
      <c r="E365" s="155">
        <f aca="true" t="shared" si="137" ref="E365:L365">E367+E369+E371</f>
        <v>20</v>
      </c>
      <c r="F365" s="155">
        <f t="shared" si="137"/>
        <v>0</v>
      </c>
      <c r="G365" s="155">
        <f>G367+G369+G371</f>
        <v>20</v>
      </c>
      <c r="H365" s="155">
        <f t="shared" si="137"/>
        <v>28392</v>
      </c>
      <c r="I365" s="155">
        <f t="shared" si="137"/>
        <v>0</v>
      </c>
      <c r="J365" s="155">
        <f t="shared" si="137"/>
        <v>0</v>
      </c>
      <c r="K365" s="155">
        <f t="shared" si="137"/>
        <v>0</v>
      </c>
      <c r="L365" s="155">
        <f t="shared" si="137"/>
        <v>0</v>
      </c>
    </row>
    <row r="366" spans="1:12" ht="12.75">
      <c r="A366" s="171"/>
      <c r="B366" s="92" t="s">
        <v>10</v>
      </c>
      <c r="C366" s="156" t="s">
        <v>5</v>
      </c>
      <c r="D366" s="157">
        <f>D368+D370+D372</f>
        <v>8488</v>
      </c>
      <c r="E366" s="157">
        <f aca="true" t="shared" si="138" ref="E366:L366">E368+E370+E372</f>
        <v>2</v>
      </c>
      <c r="F366" s="157">
        <f t="shared" si="138"/>
        <v>2</v>
      </c>
      <c r="G366" s="157">
        <f>G368+G370+G372</f>
        <v>4</v>
      </c>
      <c r="H366" s="157">
        <f t="shared" si="138"/>
        <v>8484</v>
      </c>
      <c r="I366" s="157">
        <f t="shared" si="138"/>
        <v>0</v>
      </c>
      <c r="J366" s="157">
        <f t="shared" si="138"/>
        <v>0</v>
      </c>
      <c r="K366" s="157">
        <f t="shared" si="138"/>
        <v>0</v>
      </c>
      <c r="L366" s="157">
        <f t="shared" si="138"/>
        <v>0</v>
      </c>
    </row>
    <row r="367" spans="1:12" ht="12.75">
      <c r="A367" s="171"/>
      <c r="B367" s="216" t="s">
        <v>306</v>
      </c>
      <c r="C367" s="643" t="s">
        <v>4</v>
      </c>
      <c r="D367" s="216">
        <f aca="true" t="shared" si="139" ref="D367:D372">G367+H367</f>
        <v>5220</v>
      </c>
      <c r="E367" s="371">
        <v>4</v>
      </c>
      <c r="F367" s="216">
        <v>0</v>
      </c>
      <c r="G367" s="216">
        <v>4</v>
      </c>
      <c r="H367" s="216">
        <v>5216</v>
      </c>
      <c r="I367" s="216">
        <v>0</v>
      </c>
      <c r="J367" s="216"/>
      <c r="K367" s="216"/>
      <c r="L367" s="216"/>
    </row>
    <row r="368" spans="1:12" ht="12.75">
      <c r="A368" s="171"/>
      <c r="B368" s="139"/>
      <c r="C368" s="644" t="s">
        <v>5</v>
      </c>
      <c r="D368" s="139">
        <f t="shared" si="139"/>
        <v>1560</v>
      </c>
      <c r="E368" s="372">
        <v>0</v>
      </c>
      <c r="F368" s="139">
        <v>1</v>
      </c>
      <c r="G368" s="139">
        <v>1</v>
      </c>
      <c r="H368" s="139">
        <v>1559</v>
      </c>
      <c r="I368" s="139">
        <v>0</v>
      </c>
      <c r="J368" s="139"/>
      <c r="K368" s="139"/>
      <c r="L368" s="139"/>
    </row>
    <row r="369" spans="1:12" ht="12.75">
      <c r="A369" s="171"/>
      <c r="B369" s="216" t="s">
        <v>289</v>
      </c>
      <c r="C369" s="643" t="s">
        <v>4</v>
      </c>
      <c r="D369" s="216">
        <f t="shared" si="139"/>
        <v>23192</v>
      </c>
      <c r="E369" s="371">
        <v>16</v>
      </c>
      <c r="F369" s="216">
        <v>0</v>
      </c>
      <c r="G369" s="216">
        <v>16</v>
      </c>
      <c r="H369" s="216">
        <v>23176</v>
      </c>
      <c r="I369" s="216">
        <v>0</v>
      </c>
      <c r="J369" s="216"/>
      <c r="K369" s="216"/>
      <c r="L369" s="216"/>
    </row>
    <row r="370" spans="1:12" ht="12.75">
      <c r="A370" s="171"/>
      <c r="B370" s="139"/>
      <c r="C370" s="644" t="s">
        <v>5</v>
      </c>
      <c r="D370" s="139">
        <f t="shared" si="139"/>
        <v>6928</v>
      </c>
      <c r="E370" s="372">
        <v>2</v>
      </c>
      <c r="F370" s="139">
        <v>1</v>
      </c>
      <c r="G370" s="139">
        <v>3</v>
      </c>
      <c r="H370" s="139">
        <v>6925</v>
      </c>
      <c r="I370" s="139">
        <v>0</v>
      </c>
      <c r="J370" s="139"/>
      <c r="K370" s="139"/>
      <c r="L370" s="139"/>
    </row>
    <row r="371" spans="1:12" ht="12.75">
      <c r="A371" s="171"/>
      <c r="B371" s="137" t="s">
        <v>307</v>
      </c>
      <c r="C371" s="645" t="s">
        <v>4</v>
      </c>
      <c r="D371" s="216">
        <f t="shared" si="139"/>
        <v>0</v>
      </c>
      <c r="E371" s="375">
        <v>0</v>
      </c>
      <c r="F371" s="137">
        <v>0</v>
      </c>
      <c r="G371" s="137">
        <v>0</v>
      </c>
      <c r="H371" s="137">
        <v>0</v>
      </c>
      <c r="I371" s="137">
        <v>0</v>
      </c>
      <c r="J371" s="137"/>
      <c r="K371" s="137"/>
      <c r="L371" s="137"/>
    </row>
    <row r="372" spans="1:12" ht="12.75">
      <c r="A372" s="171"/>
      <c r="B372" s="139"/>
      <c r="C372" s="644" t="s">
        <v>5</v>
      </c>
      <c r="D372" s="139">
        <f t="shared" si="139"/>
        <v>0</v>
      </c>
      <c r="E372" s="372">
        <v>0</v>
      </c>
      <c r="F372" s="139">
        <v>0</v>
      </c>
      <c r="G372" s="139">
        <v>0</v>
      </c>
      <c r="H372" s="139">
        <v>0</v>
      </c>
      <c r="I372" s="139">
        <v>0</v>
      </c>
      <c r="J372" s="139"/>
      <c r="K372" s="139"/>
      <c r="L372" s="139"/>
    </row>
    <row r="373" spans="1:12" ht="15" customHeight="1">
      <c r="A373" s="125"/>
      <c r="B373" s="268" t="s">
        <v>20</v>
      </c>
      <c r="C373" s="269" t="s">
        <v>4</v>
      </c>
      <c r="D373" s="270">
        <f aca="true" t="shared" si="140" ref="D373:L374">D375+D377+D379</f>
        <v>5692</v>
      </c>
      <c r="E373" s="270">
        <f t="shared" si="140"/>
        <v>0</v>
      </c>
      <c r="F373" s="270">
        <f t="shared" si="140"/>
        <v>0</v>
      </c>
      <c r="G373" s="270">
        <f>G375+G377+G379</f>
        <v>0</v>
      </c>
      <c r="H373" s="270">
        <f t="shared" si="140"/>
        <v>5692</v>
      </c>
      <c r="I373" s="270">
        <f t="shared" si="140"/>
        <v>0</v>
      </c>
      <c r="J373" s="270">
        <f t="shared" si="140"/>
        <v>0</v>
      </c>
      <c r="K373" s="270">
        <f t="shared" si="140"/>
        <v>0</v>
      </c>
      <c r="L373" s="270">
        <f t="shared" si="140"/>
        <v>0</v>
      </c>
    </row>
    <row r="374" spans="1:12" ht="12.75">
      <c r="A374" s="125"/>
      <c r="B374" s="88" t="s">
        <v>10</v>
      </c>
      <c r="C374" s="124" t="s">
        <v>5</v>
      </c>
      <c r="D374" s="157">
        <f t="shared" si="140"/>
        <v>1709</v>
      </c>
      <c r="E374" s="157">
        <f t="shared" si="140"/>
        <v>0</v>
      </c>
      <c r="F374" s="157">
        <f t="shared" si="140"/>
        <v>0</v>
      </c>
      <c r="G374" s="157">
        <f>G376+G378+G380</f>
        <v>0</v>
      </c>
      <c r="H374" s="157">
        <f t="shared" si="140"/>
        <v>1709</v>
      </c>
      <c r="I374" s="157">
        <f t="shared" si="140"/>
        <v>0</v>
      </c>
      <c r="J374" s="157">
        <f t="shared" si="140"/>
        <v>0</v>
      </c>
      <c r="K374" s="157">
        <f t="shared" si="140"/>
        <v>0</v>
      </c>
      <c r="L374" s="157">
        <f t="shared" si="140"/>
        <v>0</v>
      </c>
    </row>
    <row r="375" spans="1:12" ht="12.75">
      <c r="A375" s="171"/>
      <c r="B375" s="216" t="s">
        <v>306</v>
      </c>
      <c r="C375" s="643" t="s">
        <v>4</v>
      </c>
      <c r="D375" s="216">
        <f aca="true" t="shared" si="141" ref="D375:D380">G375+H375</f>
        <v>578</v>
      </c>
      <c r="E375" s="371"/>
      <c r="F375" s="216"/>
      <c r="G375" s="216">
        <v>0</v>
      </c>
      <c r="H375" s="216">
        <v>578</v>
      </c>
      <c r="I375" s="216">
        <v>0</v>
      </c>
      <c r="J375" s="216"/>
      <c r="K375" s="216"/>
      <c r="L375" s="216"/>
    </row>
    <row r="376" spans="1:12" ht="12.75">
      <c r="A376" s="171"/>
      <c r="B376" s="139"/>
      <c r="C376" s="644" t="s">
        <v>5</v>
      </c>
      <c r="D376" s="139">
        <f t="shared" si="141"/>
        <v>174</v>
      </c>
      <c r="E376" s="372"/>
      <c r="F376" s="139"/>
      <c r="G376" s="139">
        <v>0</v>
      </c>
      <c r="H376" s="139">
        <v>174</v>
      </c>
      <c r="I376" s="139">
        <v>0</v>
      </c>
      <c r="J376" s="139"/>
      <c r="K376" s="139"/>
      <c r="L376" s="139"/>
    </row>
    <row r="377" spans="1:12" ht="12.75">
      <c r="A377" s="171"/>
      <c r="B377" s="216" t="s">
        <v>289</v>
      </c>
      <c r="C377" s="643" t="s">
        <v>4</v>
      </c>
      <c r="D377" s="216">
        <f t="shared" si="141"/>
        <v>0</v>
      </c>
      <c r="E377" s="371"/>
      <c r="F377" s="216"/>
      <c r="G377" s="216">
        <v>0</v>
      </c>
      <c r="H377" s="216">
        <v>0</v>
      </c>
      <c r="I377" s="216">
        <v>0</v>
      </c>
      <c r="J377" s="216"/>
      <c r="K377" s="216"/>
      <c r="L377" s="216"/>
    </row>
    <row r="378" spans="1:12" ht="12.75">
      <c r="A378" s="171"/>
      <c r="B378" s="139"/>
      <c r="C378" s="644" t="s">
        <v>5</v>
      </c>
      <c r="D378" s="139">
        <f t="shared" si="141"/>
        <v>0</v>
      </c>
      <c r="E378" s="372"/>
      <c r="F378" s="139"/>
      <c r="G378" s="139">
        <v>0</v>
      </c>
      <c r="H378" s="139">
        <v>0</v>
      </c>
      <c r="I378" s="139">
        <v>0</v>
      </c>
      <c r="J378" s="139"/>
      <c r="K378" s="139"/>
      <c r="L378" s="139"/>
    </row>
    <row r="379" spans="1:12" ht="12.75">
      <c r="A379" s="171"/>
      <c r="B379" s="137" t="s">
        <v>307</v>
      </c>
      <c r="C379" s="645" t="s">
        <v>4</v>
      </c>
      <c r="D379" s="216">
        <f>G379+H379</f>
        <v>5114</v>
      </c>
      <c r="E379" s="375"/>
      <c r="F379" s="137"/>
      <c r="G379" s="137">
        <v>0</v>
      </c>
      <c r="H379" s="137">
        <v>5114</v>
      </c>
      <c r="I379" s="137">
        <v>0</v>
      </c>
      <c r="J379" s="137"/>
      <c r="K379" s="137"/>
      <c r="L379" s="137"/>
    </row>
    <row r="380" spans="1:12" ht="12.75">
      <c r="A380" s="171"/>
      <c r="B380" s="139"/>
      <c r="C380" s="644" t="s">
        <v>5</v>
      </c>
      <c r="D380" s="139">
        <f t="shared" si="141"/>
        <v>1535</v>
      </c>
      <c r="E380" s="372"/>
      <c r="F380" s="139"/>
      <c r="G380" s="139">
        <v>0</v>
      </c>
      <c r="H380" s="139">
        <v>1535</v>
      </c>
      <c r="I380" s="139">
        <v>0</v>
      </c>
      <c r="J380" s="139"/>
      <c r="K380" s="139"/>
      <c r="L380" s="139"/>
    </row>
    <row r="381" spans="1:12" ht="38.25">
      <c r="A381" s="171"/>
      <c r="B381" s="628" t="s">
        <v>303</v>
      </c>
      <c r="C381" s="641" t="s">
        <v>4</v>
      </c>
      <c r="D381" s="652">
        <f>G381+H381</f>
        <v>86365</v>
      </c>
      <c r="E381" s="630">
        <f aca="true" t="shared" si="142" ref="E381:L382">E383+E391</f>
        <v>21</v>
      </c>
      <c r="F381" s="630">
        <f t="shared" si="142"/>
        <v>0</v>
      </c>
      <c r="G381" s="630">
        <f>G383+G391</f>
        <v>21</v>
      </c>
      <c r="H381" s="630">
        <f t="shared" si="142"/>
        <v>86344</v>
      </c>
      <c r="I381" s="630">
        <f t="shared" si="142"/>
        <v>0</v>
      </c>
      <c r="J381" s="630">
        <f t="shared" si="142"/>
        <v>0</v>
      </c>
      <c r="K381" s="630">
        <f t="shared" si="142"/>
        <v>0</v>
      </c>
      <c r="L381" s="630">
        <f t="shared" si="142"/>
        <v>0</v>
      </c>
    </row>
    <row r="382" spans="1:12" ht="12.75">
      <c r="A382" s="171"/>
      <c r="B382" s="632"/>
      <c r="C382" s="642" t="s">
        <v>5</v>
      </c>
      <c r="D382" s="653">
        <f>G382+H382</f>
        <v>25876</v>
      </c>
      <c r="E382" s="632">
        <f t="shared" si="142"/>
        <v>3</v>
      </c>
      <c r="F382" s="632">
        <f t="shared" si="142"/>
        <v>2</v>
      </c>
      <c r="G382" s="632">
        <f>G384+G392</f>
        <v>5</v>
      </c>
      <c r="H382" s="632">
        <f t="shared" si="142"/>
        <v>25871</v>
      </c>
      <c r="I382" s="632">
        <f t="shared" si="142"/>
        <v>0</v>
      </c>
      <c r="J382" s="632">
        <f t="shared" si="142"/>
        <v>0</v>
      </c>
      <c r="K382" s="632">
        <f t="shared" si="142"/>
        <v>0</v>
      </c>
      <c r="L382" s="632">
        <f t="shared" si="142"/>
        <v>0</v>
      </c>
    </row>
    <row r="383" spans="1:12" ht="12.75">
      <c r="A383" s="171"/>
      <c r="B383" s="268" t="s">
        <v>24</v>
      </c>
      <c r="C383" s="124" t="s">
        <v>4</v>
      </c>
      <c r="D383" s="155">
        <f>D385+D387+D389</f>
        <v>71916</v>
      </c>
      <c r="E383" s="155">
        <f aca="true" t="shared" si="143" ref="E383:L383">E385+E387+E389</f>
        <v>21</v>
      </c>
      <c r="F383" s="155">
        <f t="shared" si="143"/>
        <v>0</v>
      </c>
      <c r="G383" s="155">
        <f>G385+G387+G389</f>
        <v>21</v>
      </c>
      <c r="H383" s="155">
        <f t="shared" si="143"/>
        <v>71895</v>
      </c>
      <c r="I383" s="155">
        <f t="shared" si="143"/>
        <v>0</v>
      </c>
      <c r="J383" s="155">
        <f t="shared" si="143"/>
        <v>0</v>
      </c>
      <c r="K383" s="155">
        <f t="shared" si="143"/>
        <v>0</v>
      </c>
      <c r="L383" s="155">
        <f t="shared" si="143"/>
        <v>0</v>
      </c>
    </row>
    <row r="384" spans="1:12" ht="12.75">
      <c r="A384" s="171"/>
      <c r="B384" s="92" t="s">
        <v>10</v>
      </c>
      <c r="C384" s="156" t="s">
        <v>5</v>
      </c>
      <c r="D384" s="157">
        <f>D386+D388+D390</f>
        <v>21540</v>
      </c>
      <c r="E384" s="157">
        <f aca="true" t="shared" si="144" ref="E384:L384">E386+E388+E390</f>
        <v>3</v>
      </c>
      <c r="F384" s="157">
        <f t="shared" si="144"/>
        <v>2</v>
      </c>
      <c r="G384" s="157">
        <f>G386+G388+G390</f>
        <v>5</v>
      </c>
      <c r="H384" s="157">
        <f t="shared" si="144"/>
        <v>21535</v>
      </c>
      <c r="I384" s="157">
        <f t="shared" si="144"/>
        <v>0</v>
      </c>
      <c r="J384" s="157">
        <f t="shared" si="144"/>
        <v>0</v>
      </c>
      <c r="K384" s="157">
        <f t="shared" si="144"/>
        <v>0</v>
      </c>
      <c r="L384" s="157">
        <f t="shared" si="144"/>
        <v>0</v>
      </c>
    </row>
    <row r="385" spans="1:12" ht="12.75">
      <c r="A385" s="171"/>
      <c r="B385" s="216" t="s">
        <v>306</v>
      </c>
      <c r="C385" s="643" t="s">
        <v>4</v>
      </c>
      <c r="D385" s="216">
        <f aca="true" t="shared" si="145" ref="D385:D390">G385+H385</f>
        <v>13211</v>
      </c>
      <c r="E385" s="371">
        <v>4</v>
      </c>
      <c r="F385" s="216">
        <v>0</v>
      </c>
      <c r="G385" s="216">
        <v>4</v>
      </c>
      <c r="H385" s="216">
        <v>13207</v>
      </c>
      <c r="I385" s="216">
        <v>0</v>
      </c>
      <c r="J385" s="216"/>
      <c r="K385" s="216"/>
      <c r="L385" s="216"/>
    </row>
    <row r="386" spans="1:12" ht="12.75">
      <c r="A386" s="171"/>
      <c r="B386" s="139"/>
      <c r="C386" s="644" t="s">
        <v>5</v>
      </c>
      <c r="D386" s="139">
        <f t="shared" si="145"/>
        <v>3957</v>
      </c>
      <c r="E386" s="372">
        <v>1</v>
      </c>
      <c r="F386" s="139">
        <v>0</v>
      </c>
      <c r="G386" s="139">
        <v>1</v>
      </c>
      <c r="H386" s="139">
        <v>3956</v>
      </c>
      <c r="I386" s="139">
        <v>0</v>
      </c>
      <c r="J386" s="139"/>
      <c r="K386" s="139"/>
      <c r="L386" s="139"/>
    </row>
    <row r="387" spans="1:12" ht="12.75">
      <c r="A387" s="171"/>
      <c r="B387" s="216" t="s">
        <v>289</v>
      </c>
      <c r="C387" s="643" t="s">
        <v>4</v>
      </c>
      <c r="D387" s="216">
        <f t="shared" si="145"/>
        <v>58704</v>
      </c>
      <c r="E387" s="371">
        <v>16</v>
      </c>
      <c r="F387" s="216">
        <v>0</v>
      </c>
      <c r="G387" s="216">
        <v>16</v>
      </c>
      <c r="H387" s="216">
        <v>58688</v>
      </c>
      <c r="I387" s="216">
        <v>0</v>
      </c>
      <c r="J387" s="216"/>
      <c r="K387" s="216"/>
      <c r="L387" s="216"/>
    </row>
    <row r="388" spans="1:12" ht="12.75">
      <c r="A388" s="171"/>
      <c r="B388" s="139"/>
      <c r="C388" s="644" t="s">
        <v>5</v>
      </c>
      <c r="D388" s="139">
        <f t="shared" si="145"/>
        <v>17582</v>
      </c>
      <c r="E388" s="372">
        <v>2</v>
      </c>
      <c r="F388" s="139">
        <v>1</v>
      </c>
      <c r="G388" s="139">
        <v>3</v>
      </c>
      <c r="H388" s="139">
        <v>17579</v>
      </c>
      <c r="I388" s="139">
        <v>0</v>
      </c>
      <c r="J388" s="139"/>
      <c r="K388" s="139"/>
      <c r="L388" s="139"/>
    </row>
    <row r="389" spans="1:12" ht="12.75">
      <c r="A389" s="171"/>
      <c r="B389" s="137" t="s">
        <v>307</v>
      </c>
      <c r="C389" s="645" t="s">
        <v>4</v>
      </c>
      <c r="D389" s="216">
        <f t="shared" si="145"/>
        <v>1</v>
      </c>
      <c r="E389" s="375">
        <v>1</v>
      </c>
      <c r="F389" s="137">
        <v>0</v>
      </c>
      <c r="G389" s="137">
        <v>1</v>
      </c>
      <c r="H389" s="137">
        <v>0</v>
      </c>
      <c r="I389" s="137">
        <v>0</v>
      </c>
      <c r="J389" s="137"/>
      <c r="K389" s="137"/>
      <c r="L389" s="137"/>
    </row>
    <row r="390" spans="1:12" ht="12.75">
      <c r="A390" s="171"/>
      <c r="B390" s="139"/>
      <c r="C390" s="644" t="s">
        <v>5</v>
      </c>
      <c r="D390" s="139">
        <f t="shared" si="145"/>
        <v>1</v>
      </c>
      <c r="E390" s="372">
        <v>0</v>
      </c>
      <c r="F390" s="139">
        <v>1</v>
      </c>
      <c r="G390" s="139">
        <v>1</v>
      </c>
      <c r="H390" s="139">
        <v>0</v>
      </c>
      <c r="I390" s="139">
        <v>0</v>
      </c>
      <c r="J390" s="139"/>
      <c r="K390" s="139"/>
      <c r="L390" s="139"/>
    </row>
    <row r="391" spans="1:12" ht="15" customHeight="1">
      <c r="A391" s="125"/>
      <c r="B391" s="268" t="s">
        <v>20</v>
      </c>
      <c r="C391" s="269" t="s">
        <v>4</v>
      </c>
      <c r="D391" s="270">
        <f aca="true" t="shared" si="146" ref="D391:L392">D393+D395+D397</f>
        <v>14449</v>
      </c>
      <c r="E391" s="270">
        <f t="shared" si="146"/>
        <v>0</v>
      </c>
      <c r="F391" s="270">
        <f t="shared" si="146"/>
        <v>0</v>
      </c>
      <c r="G391" s="270">
        <f>G393+G395+G397</f>
        <v>0</v>
      </c>
      <c r="H391" s="270">
        <f t="shared" si="146"/>
        <v>14449</v>
      </c>
      <c r="I391" s="270">
        <f t="shared" si="146"/>
        <v>0</v>
      </c>
      <c r="J391" s="270">
        <f t="shared" si="146"/>
        <v>0</v>
      </c>
      <c r="K391" s="270">
        <f t="shared" si="146"/>
        <v>0</v>
      </c>
      <c r="L391" s="270">
        <f t="shared" si="146"/>
        <v>0</v>
      </c>
    </row>
    <row r="392" spans="1:12" ht="12.75">
      <c r="A392" s="125"/>
      <c r="B392" s="88" t="s">
        <v>10</v>
      </c>
      <c r="C392" s="124" t="s">
        <v>5</v>
      </c>
      <c r="D392" s="157">
        <f t="shared" si="146"/>
        <v>4336</v>
      </c>
      <c r="E392" s="157">
        <f t="shared" si="146"/>
        <v>0</v>
      </c>
      <c r="F392" s="157">
        <f t="shared" si="146"/>
        <v>0</v>
      </c>
      <c r="G392" s="157">
        <f>G394+G396+G398</f>
        <v>0</v>
      </c>
      <c r="H392" s="157">
        <f t="shared" si="146"/>
        <v>4336</v>
      </c>
      <c r="I392" s="157">
        <f t="shared" si="146"/>
        <v>0</v>
      </c>
      <c r="J392" s="157">
        <f t="shared" si="146"/>
        <v>0</v>
      </c>
      <c r="K392" s="157">
        <f t="shared" si="146"/>
        <v>0</v>
      </c>
      <c r="L392" s="157">
        <f t="shared" si="146"/>
        <v>0</v>
      </c>
    </row>
    <row r="393" spans="1:12" ht="12.75">
      <c r="A393" s="171"/>
      <c r="B393" s="216" t="s">
        <v>306</v>
      </c>
      <c r="C393" s="643" t="s">
        <v>4</v>
      </c>
      <c r="D393" s="216">
        <f aca="true" t="shared" si="147" ref="D393:D400">G393+H393</f>
        <v>1465</v>
      </c>
      <c r="E393" s="371"/>
      <c r="F393" s="216"/>
      <c r="G393" s="216">
        <v>0</v>
      </c>
      <c r="H393" s="216">
        <v>1465</v>
      </c>
      <c r="I393" s="216">
        <v>0</v>
      </c>
      <c r="J393" s="216"/>
      <c r="K393" s="216"/>
      <c r="L393" s="216"/>
    </row>
    <row r="394" spans="1:12" ht="12.75">
      <c r="A394" s="171"/>
      <c r="B394" s="139"/>
      <c r="C394" s="644" t="s">
        <v>5</v>
      </c>
      <c r="D394" s="139">
        <f t="shared" si="147"/>
        <v>440</v>
      </c>
      <c r="E394" s="372"/>
      <c r="F394" s="139"/>
      <c r="G394" s="139">
        <v>0</v>
      </c>
      <c r="H394" s="139">
        <v>440</v>
      </c>
      <c r="I394" s="139">
        <v>0</v>
      </c>
      <c r="J394" s="139"/>
      <c r="K394" s="139"/>
      <c r="L394" s="139"/>
    </row>
    <row r="395" spans="1:12" ht="12.75">
      <c r="A395" s="171"/>
      <c r="B395" s="216" t="s">
        <v>289</v>
      </c>
      <c r="C395" s="643" t="s">
        <v>4</v>
      </c>
      <c r="D395" s="216">
        <f t="shared" si="147"/>
        <v>0</v>
      </c>
      <c r="E395" s="371"/>
      <c r="F395" s="216"/>
      <c r="G395" s="216">
        <v>0</v>
      </c>
      <c r="H395" s="216">
        <v>0</v>
      </c>
      <c r="I395" s="216">
        <v>0</v>
      </c>
      <c r="J395" s="216"/>
      <c r="K395" s="216"/>
      <c r="L395" s="216"/>
    </row>
    <row r="396" spans="1:12" ht="12.75">
      <c r="A396" s="171"/>
      <c r="B396" s="139"/>
      <c r="C396" s="644" t="s">
        <v>5</v>
      </c>
      <c r="D396" s="139">
        <f t="shared" si="147"/>
        <v>0</v>
      </c>
      <c r="E396" s="372"/>
      <c r="F396" s="139"/>
      <c r="G396" s="139">
        <v>0</v>
      </c>
      <c r="H396" s="139">
        <v>0</v>
      </c>
      <c r="I396" s="139">
        <v>0</v>
      </c>
      <c r="J396" s="139"/>
      <c r="K396" s="139"/>
      <c r="L396" s="139"/>
    </row>
    <row r="397" spans="1:12" ht="12.75">
      <c r="A397" s="171"/>
      <c r="B397" s="137" t="s">
        <v>307</v>
      </c>
      <c r="C397" s="645" t="s">
        <v>4</v>
      </c>
      <c r="D397" s="216">
        <f t="shared" si="147"/>
        <v>12984</v>
      </c>
      <c r="E397" s="375"/>
      <c r="F397" s="137"/>
      <c r="G397" s="137">
        <v>0</v>
      </c>
      <c r="H397" s="137">
        <v>12984</v>
      </c>
      <c r="I397" s="137">
        <v>0</v>
      </c>
      <c r="J397" s="137"/>
      <c r="K397" s="137"/>
      <c r="L397" s="137"/>
    </row>
    <row r="398" spans="1:12" ht="12.75">
      <c r="A398" s="171"/>
      <c r="B398" s="139"/>
      <c r="C398" s="644" t="s">
        <v>5</v>
      </c>
      <c r="D398" s="139">
        <f t="shared" si="147"/>
        <v>3896</v>
      </c>
      <c r="E398" s="372"/>
      <c r="F398" s="139"/>
      <c r="G398" s="139">
        <v>0</v>
      </c>
      <c r="H398" s="139">
        <v>3896</v>
      </c>
      <c r="I398" s="139">
        <v>0</v>
      </c>
      <c r="J398" s="139"/>
      <c r="K398" s="139"/>
      <c r="L398" s="139"/>
    </row>
    <row r="399" spans="1:12" ht="38.25">
      <c r="A399" s="171"/>
      <c r="B399" s="628" t="s">
        <v>304</v>
      </c>
      <c r="C399" s="641" t="s">
        <v>4</v>
      </c>
      <c r="D399" s="652">
        <f t="shared" si="147"/>
        <v>65461</v>
      </c>
      <c r="E399" s="630">
        <f aca="true" t="shared" si="148" ref="E399:L400">E401+E409</f>
        <v>21</v>
      </c>
      <c r="F399" s="630">
        <f t="shared" si="148"/>
        <v>0</v>
      </c>
      <c r="G399" s="630">
        <f>G401+G409</f>
        <v>21</v>
      </c>
      <c r="H399" s="630">
        <f t="shared" si="148"/>
        <v>65440</v>
      </c>
      <c r="I399" s="630">
        <f t="shared" si="148"/>
        <v>0</v>
      </c>
      <c r="J399" s="630">
        <f t="shared" si="148"/>
        <v>0</v>
      </c>
      <c r="K399" s="630">
        <f t="shared" si="148"/>
        <v>0</v>
      </c>
      <c r="L399" s="630">
        <f t="shared" si="148"/>
        <v>0</v>
      </c>
    </row>
    <row r="400" spans="1:12" ht="12.75">
      <c r="A400" s="171"/>
      <c r="B400" s="632"/>
      <c r="C400" s="642" t="s">
        <v>5</v>
      </c>
      <c r="D400" s="653">
        <f t="shared" si="147"/>
        <v>19602</v>
      </c>
      <c r="E400" s="632">
        <f t="shared" si="148"/>
        <v>2</v>
      </c>
      <c r="F400" s="632">
        <f t="shared" si="148"/>
        <v>2</v>
      </c>
      <c r="G400" s="632">
        <f>G402+G410</f>
        <v>4</v>
      </c>
      <c r="H400" s="632">
        <f t="shared" si="148"/>
        <v>19598</v>
      </c>
      <c r="I400" s="632">
        <f t="shared" si="148"/>
        <v>0</v>
      </c>
      <c r="J400" s="632">
        <f t="shared" si="148"/>
        <v>0</v>
      </c>
      <c r="K400" s="632">
        <f t="shared" si="148"/>
        <v>0</v>
      </c>
      <c r="L400" s="632">
        <f t="shared" si="148"/>
        <v>0</v>
      </c>
    </row>
    <row r="401" spans="1:12" ht="12.75">
      <c r="A401" s="171"/>
      <c r="B401" s="268" t="s">
        <v>24</v>
      </c>
      <c r="C401" s="124" t="s">
        <v>4</v>
      </c>
      <c r="D401" s="155">
        <f>D403+D405+D407</f>
        <v>54516</v>
      </c>
      <c r="E401" s="155">
        <f aca="true" t="shared" si="149" ref="E401:L401">E403+E405+E407</f>
        <v>21</v>
      </c>
      <c r="F401" s="155">
        <f t="shared" si="149"/>
        <v>0</v>
      </c>
      <c r="G401" s="155">
        <f>G403+G405+G407</f>
        <v>21</v>
      </c>
      <c r="H401" s="155">
        <f t="shared" si="149"/>
        <v>54495</v>
      </c>
      <c r="I401" s="155">
        <f t="shared" si="149"/>
        <v>0</v>
      </c>
      <c r="J401" s="155">
        <f t="shared" si="149"/>
        <v>0</v>
      </c>
      <c r="K401" s="155">
        <f t="shared" si="149"/>
        <v>0</v>
      </c>
      <c r="L401" s="155">
        <f t="shared" si="149"/>
        <v>0</v>
      </c>
    </row>
    <row r="402" spans="1:12" ht="12.75">
      <c r="A402" s="171"/>
      <c r="B402" s="92" t="s">
        <v>10</v>
      </c>
      <c r="C402" s="156" t="s">
        <v>5</v>
      </c>
      <c r="D402" s="157">
        <f>D404+D406+D408</f>
        <v>16318</v>
      </c>
      <c r="E402" s="157">
        <f aca="true" t="shared" si="150" ref="E402:L402">E404+E406+E408</f>
        <v>2</v>
      </c>
      <c r="F402" s="157">
        <f t="shared" si="150"/>
        <v>2</v>
      </c>
      <c r="G402" s="157">
        <f>G404+G406+G408</f>
        <v>4</v>
      </c>
      <c r="H402" s="157">
        <f t="shared" si="150"/>
        <v>16314</v>
      </c>
      <c r="I402" s="157">
        <f t="shared" si="150"/>
        <v>0</v>
      </c>
      <c r="J402" s="157">
        <f t="shared" si="150"/>
        <v>0</v>
      </c>
      <c r="K402" s="157">
        <f t="shared" si="150"/>
        <v>0</v>
      </c>
      <c r="L402" s="157">
        <f t="shared" si="150"/>
        <v>0</v>
      </c>
    </row>
    <row r="403" spans="1:12" ht="12.75">
      <c r="A403" s="171"/>
      <c r="B403" s="216" t="s">
        <v>306</v>
      </c>
      <c r="C403" s="643" t="s">
        <v>4</v>
      </c>
      <c r="D403" s="216">
        <f aca="true" t="shared" si="151" ref="D403:D408">G403+H403</f>
        <v>10015</v>
      </c>
      <c r="E403" s="371">
        <v>4</v>
      </c>
      <c r="F403" s="216">
        <v>0</v>
      </c>
      <c r="G403" s="216">
        <v>4</v>
      </c>
      <c r="H403" s="216">
        <v>10011</v>
      </c>
      <c r="I403" s="216">
        <v>0</v>
      </c>
      <c r="J403" s="216"/>
      <c r="K403" s="216"/>
      <c r="L403" s="216"/>
    </row>
    <row r="404" spans="1:12" ht="12.75">
      <c r="A404" s="171"/>
      <c r="B404" s="139"/>
      <c r="C404" s="644" t="s">
        <v>5</v>
      </c>
      <c r="D404" s="139">
        <f t="shared" si="151"/>
        <v>2998</v>
      </c>
      <c r="E404" s="372">
        <v>0</v>
      </c>
      <c r="F404" s="139">
        <v>1</v>
      </c>
      <c r="G404" s="139">
        <v>1</v>
      </c>
      <c r="H404" s="139">
        <v>2997</v>
      </c>
      <c r="I404" s="139">
        <v>0</v>
      </c>
      <c r="J404" s="139"/>
      <c r="K404" s="139"/>
      <c r="L404" s="139"/>
    </row>
    <row r="405" spans="1:12" ht="12.75">
      <c r="A405" s="171"/>
      <c r="B405" s="216" t="s">
        <v>289</v>
      </c>
      <c r="C405" s="643" t="s">
        <v>4</v>
      </c>
      <c r="D405" s="216">
        <f t="shared" si="151"/>
        <v>44500</v>
      </c>
      <c r="E405" s="371">
        <v>16</v>
      </c>
      <c r="F405" s="216">
        <v>0</v>
      </c>
      <c r="G405" s="216">
        <v>16</v>
      </c>
      <c r="H405" s="216">
        <v>44484</v>
      </c>
      <c r="I405" s="216">
        <v>0</v>
      </c>
      <c r="J405" s="216"/>
      <c r="K405" s="216"/>
      <c r="L405" s="216"/>
    </row>
    <row r="406" spans="1:12" ht="12.75">
      <c r="A406" s="171"/>
      <c r="B406" s="139"/>
      <c r="C406" s="644" t="s">
        <v>5</v>
      </c>
      <c r="D406" s="139">
        <f t="shared" si="151"/>
        <v>13320</v>
      </c>
      <c r="E406" s="372">
        <v>2</v>
      </c>
      <c r="F406" s="139">
        <v>1</v>
      </c>
      <c r="G406" s="139">
        <v>3</v>
      </c>
      <c r="H406" s="139">
        <v>13317</v>
      </c>
      <c r="I406" s="139">
        <v>0</v>
      </c>
      <c r="J406" s="139"/>
      <c r="K406" s="139"/>
      <c r="L406" s="139"/>
    </row>
    <row r="407" spans="1:12" ht="12.75">
      <c r="A407" s="171"/>
      <c r="B407" s="137" t="s">
        <v>307</v>
      </c>
      <c r="C407" s="645" t="s">
        <v>4</v>
      </c>
      <c r="D407" s="216">
        <f t="shared" si="151"/>
        <v>1</v>
      </c>
      <c r="E407" s="375">
        <v>1</v>
      </c>
      <c r="F407" s="137">
        <v>0</v>
      </c>
      <c r="G407" s="137">
        <v>1</v>
      </c>
      <c r="H407" s="137">
        <v>0</v>
      </c>
      <c r="I407" s="137">
        <v>0</v>
      </c>
      <c r="J407" s="137"/>
      <c r="K407" s="137"/>
      <c r="L407" s="137"/>
    </row>
    <row r="408" spans="1:12" ht="12.75">
      <c r="A408" s="171"/>
      <c r="B408" s="139"/>
      <c r="C408" s="644" t="s">
        <v>5</v>
      </c>
      <c r="D408" s="139">
        <f t="shared" si="151"/>
        <v>0</v>
      </c>
      <c r="E408" s="372">
        <v>0</v>
      </c>
      <c r="F408" s="139">
        <v>0</v>
      </c>
      <c r="G408" s="139">
        <v>0</v>
      </c>
      <c r="H408" s="139">
        <v>0</v>
      </c>
      <c r="I408" s="139">
        <v>0</v>
      </c>
      <c r="J408" s="139"/>
      <c r="K408" s="139"/>
      <c r="L408" s="139"/>
    </row>
    <row r="409" spans="1:12" ht="15" customHeight="1">
      <c r="A409" s="125"/>
      <c r="B409" s="268" t="s">
        <v>20</v>
      </c>
      <c r="C409" s="269" t="s">
        <v>4</v>
      </c>
      <c r="D409" s="270">
        <f aca="true" t="shared" si="152" ref="D409:L410">D411+D413+D415</f>
        <v>10945</v>
      </c>
      <c r="E409" s="270">
        <f t="shared" si="152"/>
        <v>0</v>
      </c>
      <c r="F409" s="270">
        <f t="shared" si="152"/>
        <v>0</v>
      </c>
      <c r="G409" s="270">
        <f>G411+G413+G415</f>
        <v>0</v>
      </c>
      <c r="H409" s="270">
        <f t="shared" si="152"/>
        <v>10945</v>
      </c>
      <c r="I409" s="270">
        <f t="shared" si="152"/>
        <v>0</v>
      </c>
      <c r="J409" s="270">
        <f t="shared" si="152"/>
        <v>0</v>
      </c>
      <c r="K409" s="270">
        <f t="shared" si="152"/>
        <v>0</v>
      </c>
      <c r="L409" s="270">
        <f t="shared" si="152"/>
        <v>0</v>
      </c>
    </row>
    <row r="410" spans="1:12" ht="12.75">
      <c r="A410" s="125"/>
      <c r="B410" s="88" t="s">
        <v>10</v>
      </c>
      <c r="C410" s="124" t="s">
        <v>5</v>
      </c>
      <c r="D410" s="157">
        <f t="shared" si="152"/>
        <v>3284</v>
      </c>
      <c r="E410" s="157">
        <f t="shared" si="152"/>
        <v>0</v>
      </c>
      <c r="F410" s="157">
        <f t="shared" si="152"/>
        <v>0</v>
      </c>
      <c r="G410" s="157">
        <f>G412+G414+G416</f>
        <v>0</v>
      </c>
      <c r="H410" s="157">
        <f t="shared" si="152"/>
        <v>3284</v>
      </c>
      <c r="I410" s="157">
        <f t="shared" si="152"/>
        <v>0</v>
      </c>
      <c r="J410" s="157">
        <f t="shared" si="152"/>
        <v>0</v>
      </c>
      <c r="K410" s="157">
        <f t="shared" si="152"/>
        <v>0</v>
      </c>
      <c r="L410" s="157">
        <f t="shared" si="152"/>
        <v>0</v>
      </c>
    </row>
    <row r="411" spans="1:12" ht="12.75">
      <c r="A411" s="171"/>
      <c r="B411" s="216" t="s">
        <v>306</v>
      </c>
      <c r="C411" s="643" t="s">
        <v>4</v>
      </c>
      <c r="D411" s="216">
        <f aca="true" t="shared" si="153" ref="D411:D416">G411+H411</f>
        <v>1110</v>
      </c>
      <c r="E411" s="371"/>
      <c r="F411" s="216"/>
      <c r="G411" s="216">
        <v>0</v>
      </c>
      <c r="H411" s="216">
        <v>1110</v>
      </c>
      <c r="I411" s="216">
        <v>0</v>
      </c>
      <c r="J411" s="216"/>
      <c r="K411" s="216"/>
      <c r="L411" s="216"/>
    </row>
    <row r="412" spans="1:12" ht="12.75">
      <c r="A412" s="171"/>
      <c r="B412" s="139"/>
      <c r="C412" s="644" t="s">
        <v>5</v>
      </c>
      <c r="D412" s="139">
        <f t="shared" si="153"/>
        <v>333</v>
      </c>
      <c r="E412" s="372"/>
      <c r="F412" s="139"/>
      <c r="G412" s="139">
        <v>0</v>
      </c>
      <c r="H412" s="139">
        <v>333</v>
      </c>
      <c r="I412" s="139">
        <v>0</v>
      </c>
      <c r="J412" s="139"/>
      <c r="K412" s="139"/>
      <c r="L412" s="139"/>
    </row>
    <row r="413" spans="1:12" ht="12.75">
      <c r="A413" s="171"/>
      <c r="B413" s="216" t="s">
        <v>289</v>
      </c>
      <c r="C413" s="643" t="s">
        <v>4</v>
      </c>
      <c r="D413" s="216">
        <f t="shared" si="153"/>
        <v>0</v>
      </c>
      <c r="E413" s="371"/>
      <c r="F413" s="216"/>
      <c r="G413" s="216">
        <v>0</v>
      </c>
      <c r="H413" s="216">
        <v>0</v>
      </c>
      <c r="I413" s="216">
        <v>0</v>
      </c>
      <c r="J413" s="216"/>
      <c r="K413" s="216"/>
      <c r="L413" s="216"/>
    </row>
    <row r="414" spans="1:12" ht="12.75">
      <c r="A414" s="171"/>
      <c r="B414" s="139"/>
      <c r="C414" s="644" t="s">
        <v>5</v>
      </c>
      <c r="D414" s="139">
        <f t="shared" si="153"/>
        <v>0</v>
      </c>
      <c r="E414" s="372"/>
      <c r="F414" s="139"/>
      <c r="G414" s="139">
        <v>0</v>
      </c>
      <c r="H414" s="139">
        <v>0</v>
      </c>
      <c r="I414" s="139">
        <v>0</v>
      </c>
      <c r="J414" s="139"/>
      <c r="K414" s="139"/>
      <c r="L414" s="139"/>
    </row>
    <row r="415" spans="1:12" ht="12.75">
      <c r="A415" s="171"/>
      <c r="B415" s="137" t="s">
        <v>307</v>
      </c>
      <c r="C415" s="645" t="s">
        <v>4</v>
      </c>
      <c r="D415" s="216">
        <f>G415+H415</f>
        <v>9835</v>
      </c>
      <c r="E415" s="375"/>
      <c r="F415" s="137"/>
      <c r="G415" s="137">
        <v>0</v>
      </c>
      <c r="H415" s="137">
        <v>9835</v>
      </c>
      <c r="I415" s="137">
        <v>0</v>
      </c>
      <c r="J415" s="137"/>
      <c r="K415" s="137"/>
      <c r="L415" s="137"/>
    </row>
    <row r="416" spans="1:12" ht="12.75">
      <c r="A416" s="171"/>
      <c r="B416" s="139"/>
      <c r="C416" s="644" t="s">
        <v>5</v>
      </c>
      <c r="D416" s="139">
        <f t="shared" si="153"/>
        <v>2951</v>
      </c>
      <c r="E416" s="372"/>
      <c r="F416" s="139"/>
      <c r="G416" s="139">
        <v>0</v>
      </c>
      <c r="H416" s="139">
        <v>2951</v>
      </c>
      <c r="I416" s="139">
        <v>0</v>
      </c>
      <c r="J416" s="139"/>
      <c r="K416" s="139"/>
      <c r="L416" s="139"/>
    </row>
    <row r="417" spans="1:12" ht="38.25">
      <c r="A417" s="171"/>
      <c r="B417" s="628" t="s">
        <v>305</v>
      </c>
      <c r="C417" s="641" t="s">
        <v>4</v>
      </c>
      <c r="D417" s="630">
        <f>G417+H417</f>
        <v>28056</v>
      </c>
      <c r="E417" s="630">
        <f aca="true" t="shared" si="154" ref="E417:L418">E419+E427</f>
        <v>95</v>
      </c>
      <c r="F417" s="630">
        <f t="shared" si="154"/>
        <v>22315</v>
      </c>
      <c r="G417" s="630">
        <f>G419+G427</f>
        <v>22410</v>
      </c>
      <c r="H417" s="630">
        <f t="shared" si="154"/>
        <v>5646</v>
      </c>
      <c r="I417" s="630">
        <f t="shared" si="154"/>
        <v>0</v>
      </c>
      <c r="J417" s="630">
        <f t="shared" si="154"/>
        <v>0</v>
      </c>
      <c r="K417" s="630">
        <f t="shared" si="154"/>
        <v>0</v>
      </c>
      <c r="L417" s="630">
        <f t="shared" si="154"/>
        <v>0</v>
      </c>
    </row>
    <row r="418" spans="1:12" ht="12.75">
      <c r="A418" s="171"/>
      <c r="B418" s="632"/>
      <c r="C418" s="642" t="s">
        <v>5</v>
      </c>
      <c r="D418" s="632">
        <f>G418+H418</f>
        <v>24902</v>
      </c>
      <c r="E418" s="632">
        <f t="shared" si="154"/>
        <v>0</v>
      </c>
      <c r="F418" s="632">
        <f t="shared" si="154"/>
        <v>51</v>
      </c>
      <c r="G418" s="632">
        <f>G420+G428</f>
        <v>51</v>
      </c>
      <c r="H418" s="632">
        <f t="shared" si="154"/>
        <v>24851</v>
      </c>
      <c r="I418" s="632">
        <f t="shared" si="154"/>
        <v>0</v>
      </c>
      <c r="J418" s="632">
        <f t="shared" si="154"/>
        <v>0</v>
      </c>
      <c r="K418" s="632">
        <f t="shared" si="154"/>
        <v>0</v>
      </c>
      <c r="L418" s="632">
        <f t="shared" si="154"/>
        <v>0</v>
      </c>
    </row>
    <row r="419" spans="1:12" ht="12.75">
      <c r="A419" s="171"/>
      <c r="B419" s="268" t="s">
        <v>24</v>
      </c>
      <c r="C419" s="124" t="s">
        <v>4</v>
      </c>
      <c r="D419" s="155">
        <f>D421+D423+D425</f>
        <v>27581</v>
      </c>
      <c r="E419" s="155">
        <f aca="true" t="shared" si="155" ref="E419:L419">E421+E423+E425</f>
        <v>95</v>
      </c>
      <c r="F419" s="155">
        <f t="shared" si="155"/>
        <v>22315</v>
      </c>
      <c r="G419" s="155">
        <f>G421+G423+G425</f>
        <v>22410</v>
      </c>
      <c r="H419" s="155">
        <f t="shared" si="155"/>
        <v>5171</v>
      </c>
      <c r="I419" s="155">
        <f t="shared" si="155"/>
        <v>0</v>
      </c>
      <c r="J419" s="155">
        <f t="shared" si="155"/>
        <v>0</v>
      </c>
      <c r="K419" s="155">
        <f t="shared" si="155"/>
        <v>0</v>
      </c>
      <c r="L419" s="155">
        <f t="shared" si="155"/>
        <v>0</v>
      </c>
    </row>
    <row r="420" spans="1:12" ht="12.75">
      <c r="A420" s="171"/>
      <c r="B420" s="92" t="s">
        <v>10</v>
      </c>
      <c r="C420" s="156" t="s">
        <v>5</v>
      </c>
      <c r="D420" s="157">
        <f>D422+D424+D426</f>
        <v>24251</v>
      </c>
      <c r="E420" s="157">
        <f aca="true" t="shared" si="156" ref="E420:L420">E422+E424+E426</f>
        <v>0</v>
      </c>
      <c r="F420" s="157">
        <f t="shared" si="156"/>
        <v>51</v>
      </c>
      <c r="G420" s="157">
        <f>G422+G424+G426</f>
        <v>51</v>
      </c>
      <c r="H420" s="157">
        <f t="shared" si="156"/>
        <v>24200</v>
      </c>
      <c r="I420" s="157">
        <f t="shared" si="156"/>
        <v>0</v>
      </c>
      <c r="J420" s="157">
        <f t="shared" si="156"/>
        <v>0</v>
      </c>
      <c r="K420" s="157">
        <f t="shared" si="156"/>
        <v>0</v>
      </c>
      <c r="L420" s="157">
        <f t="shared" si="156"/>
        <v>0</v>
      </c>
    </row>
    <row r="421" spans="1:12" ht="12.75">
      <c r="A421" s="171"/>
      <c r="B421" s="216" t="s">
        <v>306</v>
      </c>
      <c r="C421" s="643" t="s">
        <v>4</v>
      </c>
      <c r="D421" s="216">
        <f aca="true" t="shared" si="157" ref="D421:D426">G421+H421</f>
        <v>5215</v>
      </c>
      <c r="E421" s="371">
        <v>14</v>
      </c>
      <c r="F421" s="216">
        <v>4463</v>
      </c>
      <c r="G421" s="216">
        <v>4477</v>
      </c>
      <c r="H421" s="216">
        <v>738</v>
      </c>
      <c r="I421" s="216">
        <v>0</v>
      </c>
      <c r="J421" s="216"/>
      <c r="K421" s="216"/>
      <c r="L421" s="216"/>
    </row>
    <row r="422" spans="1:12" ht="12.75">
      <c r="A422" s="171"/>
      <c r="B422" s="139"/>
      <c r="C422" s="644" t="s">
        <v>5</v>
      </c>
      <c r="D422" s="139">
        <f t="shared" si="157"/>
        <v>4419</v>
      </c>
      <c r="E422" s="372">
        <v>0</v>
      </c>
      <c r="F422" s="139">
        <v>9</v>
      </c>
      <c r="G422" s="139">
        <v>9</v>
      </c>
      <c r="H422" s="139">
        <v>4410</v>
      </c>
      <c r="I422" s="139">
        <v>0</v>
      </c>
      <c r="J422" s="139"/>
      <c r="K422" s="139"/>
      <c r="L422" s="139"/>
    </row>
    <row r="423" spans="1:12" ht="12.75">
      <c r="A423" s="171"/>
      <c r="B423" s="216" t="s">
        <v>289</v>
      </c>
      <c r="C423" s="643" t="s">
        <v>4</v>
      </c>
      <c r="D423" s="216">
        <f t="shared" si="157"/>
        <v>22318</v>
      </c>
      <c r="E423" s="371">
        <v>54</v>
      </c>
      <c r="F423" s="216">
        <v>17852</v>
      </c>
      <c r="G423" s="216">
        <v>17906</v>
      </c>
      <c r="H423" s="216">
        <v>4412</v>
      </c>
      <c r="I423" s="216">
        <v>0</v>
      </c>
      <c r="J423" s="216"/>
      <c r="K423" s="216"/>
      <c r="L423" s="216"/>
    </row>
    <row r="424" spans="1:12" ht="12.75">
      <c r="A424" s="171"/>
      <c r="B424" s="139"/>
      <c r="C424" s="644" t="s">
        <v>5</v>
      </c>
      <c r="D424" s="139">
        <f t="shared" si="157"/>
        <v>19826</v>
      </c>
      <c r="E424" s="372">
        <v>0</v>
      </c>
      <c r="F424" s="139">
        <v>36</v>
      </c>
      <c r="G424" s="139">
        <v>36</v>
      </c>
      <c r="H424" s="139">
        <v>19790</v>
      </c>
      <c r="I424" s="139">
        <v>0</v>
      </c>
      <c r="J424" s="139"/>
      <c r="K424" s="139"/>
      <c r="L424" s="139"/>
    </row>
    <row r="425" spans="1:12" ht="12.75">
      <c r="A425" s="171"/>
      <c r="B425" s="137" t="s">
        <v>307</v>
      </c>
      <c r="C425" s="645" t="s">
        <v>4</v>
      </c>
      <c r="D425" s="216">
        <f t="shared" si="157"/>
        <v>48</v>
      </c>
      <c r="E425" s="375">
        <v>27</v>
      </c>
      <c r="F425" s="137">
        <v>0</v>
      </c>
      <c r="G425" s="137">
        <v>27</v>
      </c>
      <c r="H425" s="137">
        <v>21</v>
      </c>
      <c r="I425" s="137">
        <v>0</v>
      </c>
      <c r="J425" s="137"/>
      <c r="K425" s="137"/>
      <c r="L425" s="137"/>
    </row>
    <row r="426" spans="1:12" ht="12.75">
      <c r="A426" s="171"/>
      <c r="B426" s="139"/>
      <c r="C426" s="644" t="s">
        <v>5</v>
      </c>
      <c r="D426" s="139">
        <f t="shared" si="157"/>
        <v>6</v>
      </c>
      <c r="E426" s="372">
        <v>0</v>
      </c>
      <c r="F426" s="139">
        <v>6</v>
      </c>
      <c r="G426" s="139">
        <v>6</v>
      </c>
      <c r="H426" s="139">
        <v>0</v>
      </c>
      <c r="I426" s="139">
        <v>0</v>
      </c>
      <c r="J426" s="139"/>
      <c r="K426" s="139"/>
      <c r="L426" s="139"/>
    </row>
    <row r="427" spans="1:12" ht="15" customHeight="1">
      <c r="A427" s="125"/>
      <c r="B427" s="268" t="s">
        <v>20</v>
      </c>
      <c r="C427" s="269" t="s">
        <v>4</v>
      </c>
      <c r="D427" s="270">
        <f aca="true" t="shared" si="158" ref="D427:L428">D429+D431+D433</f>
        <v>475</v>
      </c>
      <c r="E427" s="270">
        <f t="shared" si="158"/>
        <v>0</v>
      </c>
      <c r="F427" s="270">
        <f t="shared" si="158"/>
        <v>0</v>
      </c>
      <c r="G427" s="270">
        <f>G429+G431+G433</f>
        <v>0</v>
      </c>
      <c r="H427" s="270">
        <f t="shared" si="158"/>
        <v>475</v>
      </c>
      <c r="I427" s="270">
        <f t="shared" si="158"/>
        <v>0</v>
      </c>
      <c r="J427" s="270">
        <f t="shared" si="158"/>
        <v>0</v>
      </c>
      <c r="K427" s="270">
        <f t="shared" si="158"/>
        <v>0</v>
      </c>
      <c r="L427" s="270">
        <f t="shared" si="158"/>
        <v>0</v>
      </c>
    </row>
    <row r="428" spans="1:12" ht="12.75">
      <c r="A428" s="125"/>
      <c r="B428" s="88" t="s">
        <v>10</v>
      </c>
      <c r="C428" s="124" t="s">
        <v>5</v>
      </c>
      <c r="D428" s="157">
        <f t="shared" si="158"/>
        <v>651</v>
      </c>
      <c r="E428" s="157">
        <f t="shared" si="158"/>
        <v>0</v>
      </c>
      <c r="F428" s="157">
        <f t="shared" si="158"/>
        <v>0</v>
      </c>
      <c r="G428" s="157">
        <f>G430+G432+G434</f>
        <v>0</v>
      </c>
      <c r="H428" s="157">
        <f t="shared" si="158"/>
        <v>651</v>
      </c>
      <c r="I428" s="157">
        <f t="shared" si="158"/>
        <v>0</v>
      </c>
      <c r="J428" s="157">
        <f t="shared" si="158"/>
        <v>0</v>
      </c>
      <c r="K428" s="157">
        <f t="shared" si="158"/>
        <v>0</v>
      </c>
      <c r="L428" s="157">
        <f t="shared" si="158"/>
        <v>0</v>
      </c>
    </row>
    <row r="429" spans="1:12" ht="12.75">
      <c r="A429" s="171"/>
      <c r="B429" s="326" t="s">
        <v>306</v>
      </c>
      <c r="C429" s="643" t="s">
        <v>4</v>
      </c>
      <c r="D429" s="216">
        <f aca="true" t="shared" si="159" ref="D429:D434">G429+H429</f>
        <v>389</v>
      </c>
      <c r="E429" s="371"/>
      <c r="F429" s="216"/>
      <c r="G429" s="216">
        <v>0</v>
      </c>
      <c r="H429" s="216">
        <v>389</v>
      </c>
      <c r="I429" s="216">
        <v>0</v>
      </c>
      <c r="J429" s="216"/>
      <c r="K429" s="216"/>
      <c r="L429" s="216"/>
    </row>
    <row r="430" spans="1:12" ht="12.75">
      <c r="A430" s="171"/>
      <c r="B430" s="654"/>
      <c r="C430" s="644" t="s">
        <v>5</v>
      </c>
      <c r="D430" s="139">
        <f t="shared" si="159"/>
        <v>565</v>
      </c>
      <c r="E430" s="372"/>
      <c r="F430" s="139"/>
      <c r="G430" s="139">
        <v>0</v>
      </c>
      <c r="H430" s="139">
        <v>565</v>
      </c>
      <c r="I430" s="139">
        <v>0</v>
      </c>
      <c r="J430" s="139"/>
      <c r="K430" s="139"/>
      <c r="L430" s="139"/>
    </row>
    <row r="431" spans="1:12" ht="12.75">
      <c r="A431" s="171"/>
      <c r="B431" s="326" t="s">
        <v>289</v>
      </c>
      <c r="C431" s="643" t="s">
        <v>4</v>
      </c>
      <c r="D431" s="216">
        <f t="shared" si="159"/>
        <v>65</v>
      </c>
      <c r="E431" s="371"/>
      <c r="F431" s="216"/>
      <c r="G431" s="216">
        <v>0</v>
      </c>
      <c r="H431" s="216">
        <v>65</v>
      </c>
      <c r="I431" s="216">
        <v>0</v>
      </c>
      <c r="J431" s="216"/>
      <c r="K431" s="216"/>
      <c r="L431" s="216"/>
    </row>
    <row r="432" spans="1:12" ht="12.75">
      <c r="A432" s="171"/>
      <c r="B432" s="654"/>
      <c r="C432" s="644" t="s">
        <v>5</v>
      </c>
      <c r="D432" s="139">
        <f t="shared" si="159"/>
        <v>65</v>
      </c>
      <c r="E432" s="372"/>
      <c r="F432" s="139"/>
      <c r="G432" s="139">
        <v>0</v>
      </c>
      <c r="H432" s="139">
        <v>65</v>
      </c>
      <c r="I432" s="139">
        <v>0</v>
      </c>
      <c r="J432" s="139"/>
      <c r="K432" s="139"/>
      <c r="L432" s="139"/>
    </row>
    <row r="433" spans="1:12" ht="12.75">
      <c r="A433" s="171"/>
      <c r="B433" s="340" t="s">
        <v>307</v>
      </c>
      <c r="C433" s="645" t="s">
        <v>4</v>
      </c>
      <c r="D433" s="216">
        <f t="shared" si="159"/>
        <v>21</v>
      </c>
      <c r="E433" s="375"/>
      <c r="F433" s="137"/>
      <c r="G433" s="137">
        <v>0</v>
      </c>
      <c r="H433" s="137">
        <v>21</v>
      </c>
      <c r="I433" s="137">
        <v>0</v>
      </c>
      <c r="J433" s="137"/>
      <c r="K433" s="137"/>
      <c r="L433" s="137"/>
    </row>
    <row r="434" spans="1:12" ht="12.75">
      <c r="A434" s="171"/>
      <c r="B434" s="654"/>
      <c r="C434" s="644" t="s">
        <v>5</v>
      </c>
      <c r="D434" s="139">
        <f t="shared" si="159"/>
        <v>21</v>
      </c>
      <c r="E434" s="372"/>
      <c r="F434" s="139"/>
      <c r="G434" s="139">
        <v>0</v>
      </c>
      <c r="H434" s="139">
        <v>21</v>
      </c>
      <c r="I434" s="139">
        <v>0</v>
      </c>
      <c r="J434" s="139"/>
      <c r="K434" s="139"/>
      <c r="L434" s="139"/>
    </row>
    <row r="435" spans="1:12" ht="18" customHeight="1">
      <c r="A435" s="125"/>
      <c r="B435" s="815" t="s">
        <v>61</v>
      </c>
      <c r="C435" s="816"/>
      <c r="D435" s="816"/>
      <c r="E435" s="816"/>
      <c r="F435" s="816"/>
      <c r="G435" s="816"/>
      <c r="H435" s="816"/>
      <c r="I435" s="816"/>
      <c r="J435" s="816"/>
      <c r="K435" s="816"/>
      <c r="L435" s="817"/>
    </row>
    <row r="436" spans="1:12" ht="12.75">
      <c r="A436" s="125"/>
      <c r="B436" s="87" t="s">
        <v>12</v>
      </c>
      <c r="C436" s="60" t="s">
        <v>4</v>
      </c>
      <c r="D436" s="62">
        <f aca="true" t="shared" si="160" ref="D436:L437">D438</f>
        <v>1032786</v>
      </c>
      <c r="E436" s="62">
        <f t="shared" si="160"/>
        <v>777510</v>
      </c>
      <c r="F436" s="62">
        <f t="shared" si="160"/>
        <v>29</v>
      </c>
      <c r="G436" s="62">
        <f>G438</f>
        <v>777539</v>
      </c>
      <c r="H436" s="62">
        <f t="shared" si="160"/>
        <v>255247</v>
      </c>
      <c r="I436" s="62">
        <f t="shared" si="160"/>
        <v>0</v>
      </c>
      <c r="J436" s="62">
        <f t="shared" si="160"/>
        <v>0</v>
      </c>
      <c r="K436" s="62">
        <f t="shared" si="160"/>
        <v>0</v>
      </c>
      <c r="L436" s="62">
        <f t="shared" si="160"/>
        <v>0</v>
      </c>
    </row>
    <row r="437" spans="1:12" ht="13.5" thickBot="1">
      <c r="A437" s="125"/>
      <c r="B437" s="134"/>
      <c r="C437" s="202" t="s">
        <v>5</v>
      </c>
      <c r="D437" s="203">
        <f t="shared" si="160"/>
        <v>777531.9</v>
      </c>
      <c r="E437" s="203">
        <f t="shared" si="160"/>
        <v>293114</v>
      </c>
      <c r="F437" s="203">
        <f t="shared" si="160"/>
        <v>284891.9</v>
      </c>
      <c r="G437" s="203">
        <f>G439</f>
        <v>578005.9</v>
      </c>
      <c r="H437" s="203">
        <f t="shared" si="160"/>
        <v>199526</v>
      </c>
      <c r="I437" s="203">
        <f t="shared" si="160"/>
        <v>0</v>
      </c>
      <c r="J437" s="203">
        <f t="shared" si="160"/>
        <v>0</v>
      </c>
      <c r="K437" s="203">
        <f t="shared" si="160"/>
        <v>0</v>
      </c>
      <c r="L437" s="203">
        <f t="shared" si="160"/>
        <v>0</v>
      </c>
    </row>
    <row r="438" spans="1:12" ht="12.75">
      <c r="A438" s="125"/>
      <c r="B438" s="107" t="s">
        <v>24</v>
      </c>
      <c r="C438" s="124" t="s">
        <v>4</v>
      </c>
      <c r="D438" s="155">
        <f aca="true" t="shared" si="161" ref="D438:L439">D446</f>
        <v>1032786</v>
      </c>
      <c r="E438" s="155">
        <f t="shared" si="161"/>
        <v>777510</v>
      </c>
      <c r="F438" s="155">
        <f t="shared" si="161"/>
        <v>29</v>
      </c>
      <c r="G438" s="155">
        <f>G446</f>
        <v>777539</v>
      </c>
      <c r="H438" s="155">
        <f>H446</f>
        <v>255247</v>
      </c>
      <c r="I438" s="155">
        <f t="shared" si="161"/>
        <v>0</v>
      </c>
      <c r="J438" s="155">
        <f t="shared" si="161"/>
        <v>0</v>
      </c>
      <c r="K438" s="155">
        <f t="shared" si="161"/>
        <v>0</v>
      </c>
      <c r="L438" s="155">
        <f t="shared" si="161"/>
        <v>0</v>
      </c>
    </row>
    <row r="439" spans="1:12" ht="12.75">
      <c r="A439" s="125"/>
      <c r="B439" s="93" t="s">
        <v>10</v>
      </c>
      <c r="C439" s="156" t="s">
        <v>5</v>
      </c>
      <c r="D439" s="157">
        <f t="shared" si="161"/>
        <v>777531.9</v>
      </c>
      <c r="E439" s="157">
        <f t="shared" si="161"/>
        <v>293114</v>
      </c>
      <c r="F439" s="157">
        <f t="shared" si="161"/>
        <v>284891.9</v>
      </c>
      <c r="G439" s="157">
        <f>G447</f>
        <v>578005.9</v>
      </c>
      <c r="H439" s="157">
        <f t="shared" si="161"/>
        <v>199526</v>
      </c>
      <c r="I439" s="157">
        <f t="shared" si="161"/>
        <v>0</v>
      </c>
      <c r="J439" s="157">
        <f t="shared" si="161"/>
        <v>0</v>
      </c>
      <c r="K439" s="157">
        <f t="shared" si="161"/>
        <v>0</v>
      </c>
      <c r="L439" s="157">
        <f t="shared" si="161"/>
        <v>0</v>
      </c>
    </row>
    <row r="440" spans="1:12" ht="12.75" hidden="1">
      <c r="A440" s="125"/>
      <c r="B440" s="108" t="s">
        <v>29</v>
      </c>
      <c r="C440" s="128" t="s">
        <v>4</v>
      </c>
      <c r="D440" s="61"/>
      <c r="E440" s="61"/>
      <c r="F440" s="61"/>
      <c r="G440" s="61"/>
      <c r="H440" s="61"/>
      <c r="I440" s="61"/>
      <c r="J440" s="61"/>
      <c r="K440" s="61"/>
      <c r="L440" s="61"/>
    </row>
    <row r="441" spans="1:12" ht="12.75" hidden="1">
      <c r="A441" s="125"/>
      <c r="B441" s="140"/>
      <c r="C441" s="103" t="s">
        <v>5</v>
      </c>
      <c r="D441" s="225"/>
      <c r="E441" s="225"/>
      <c r="F441" s="225"/>
      <c r="G441" s="225"/>
      <c r="H441" s="225"/>
      <c r="I441" s="225"/>
      <c r="J441" s="225"/>
      <c r="K441" s="225"/>
      <c r="L441" s="225"/>
    </row>
    <row r="442" spans="1:12" ht="12.75" hidden="1">
      <c r="A442" s="125"/>
      <c r="B442" s="109" t="s">
        <v>43</v>
      </c>
      <c r="C442" s="128" t="s">
        <v>4</v>
      </c>
      <c r="D442" s="61"/>
      <c r="E442" s="61"/>
      <c r="F442" s="61"/>
      <c r="G442" s="61"/>
      <c r="H442" s="61"/>
      <c r="I442" s="61"/>
      <c r="J442" s="61"/>
      <c r="K442" s="61"/>
      <c r="L442" s="61"/>
    </row>
    <row r="443" spans="1:12" ht="12.75" hidden="1">
      <c r="A443" s="125"/>
      <c r="B443" s="110"/>
      <c r="C443" s="103" t="s">
        <v>5</v>
      </c>
      <c r="D443" s="61"/>
      <c r="E443" s="61"/>
      <c r="F443" s="61"/>
      <c r="G443" s="61"/>
      <c r="H443" s="61"/>
      <c r="I443" s="61"/>
      <c r="J443" s="61"/>
      <c r="K443" s="61"/>
      <c r="L443" s="61"/>
    </row>
    <row r="444" spans="1:12" ht="12.75" hidden="1">
      <c r="A444" s="125"/>
      <c r="B444" s="109" t="s">
        <v>30</v>
      </c>
      <c r="C444" s="60" t="s">
        <v>4</v>
      </c>
      <c r="D444" s="217"/>
      <c r="E444" s="217"/>
      <c r="F444" s="217"/>
      <c r="G444" s="217"/>
      <c r="H444" s="217"/>
      <c r="I444" s="217"/>
      <c r="J444" s="217"/>
      <c r="K444" s="217"/>
      <c r="L444" s="217"/>
    </row>
    <row r="445" spans="1:12" ht="12.75" hidden="1">
      <c r="A445" s="125"/>
      <c r="B445" s="110" t="s">
        <v>31</v>
      </c>
      <c r="C445" s="103" t="s">
        <v>5</v>
      </c>
      <c r="D445" s="225"/>
      <c r="E445" s="225"/>
      <c r="F445" s="225"/>
      <c r="G445" s="61"/>
      <c r="H445" s="61"/>
      <c r="I445" s="225"/>
      <c r="J445" s="225"/>
      <c r="K445" s="225"/>
      <c r="L445" s="225"/>
    </row>
    <row r="446" spans="1:12" ht="12.75">
      <c r="A446" s="125"/>
      <c r="B446" s="121" t="s">
        <v>37</v>
      </c>
      <c r="C446" s="60" t="s">
        <v>4</v>
      </c>
      <c r="D446" s="129">
        <f aca="true" t="shared" si="162" ref="D446:L447">D448+D450+D452</f>
        <v>1032786</v>
      </c>
      <c r="E446" s="129">
        <f t="shared" si="162"/>
        <v>777510</v>
      </c>
      <c r="F446" s="129">
        <f t="shared" si="162"/>
        <v>29</v>
      </c>
      <c r="G446" s="129">
        <f>G448+G450+G452</f>
        <v>777539</v>
      </c>
      <c r="H446" s="129">
        <f t="shared" si="162"/>
        <v>255247</v>
      </c>
      <c r="I446" s="129">
        <f t="shared" si="162"/>
        <v>0</v>
      </c>
      <c r="J446" s="129">
        <f t="shared" si="162"/>
        <v>0</v>
      </c>
      <c r="K446" s="129">
        <f t="shared" si="162"/>
        <v>0</v>
      </c>
      <c r="L446" s="129">
        <f t="shared" si="162"/>
        <v>0</v>
      </c>
    </row>
    <row r="447" spans="1:12" ht="12.75">
      <c r="A447" s="125"/>
      <c r="B447" s="93"/>
      <c r="C447" s="103" t="s">
        <v>5</v>
      </c>
      <c r="D447" s="104">
        <f t="shared" si="162"/>
        <v>777531.9</v>
      </c>
      <c r="E447" s="104">
        <f t="shared" si="162"/>
        <v>293114</v>
      </c>
      <c r="F447" s="104">
        <f t="shared" si="162"/>
        <v>284891.9</v>
      </c>
      <c r="G447" s="104">
        <f>G449+G451+G453</f>
        <v>578005.9</v>
      </c>
      <c r="H447" s="104">
        <f t="shared" si="162"/>
        <v>199526</v>
      </c>
      <c r="I447" s="104">
        <f t="shared" si="162"/>
        <v>0</v>
      </c>
      <c r="J447" s="104">
        <f t="shared" si="162"/>
        <v>0</v>
      </c>
      <c r="K447" s="104">
        <f t="shared" si="162"/>
        <v>0</v>
      </c>
      <c r="L447" s="104">
        <f t="shared" si="162"/>
        <v>0</v>
      </c>
    </row>
    <row r="448" spans="1:12" ht="20.25" customHeight="1">
      <c r="A448" s="775" t="s">
        <v>291</v>
      </c>
      <c r="B448" s="83" t="s">
        <v>56</v>
      </c>
      <c r="C448" s="149" t="s">
        <v>4</v>
      </c>
      <c r="D448" s="143">
        <f aca="true" t="shared" si="163" ref="D448:L449">D488</f>
        <v>2</v>
      </c>
      <c r="E448" s="143">
        <f t="shared" si="163"/>
        <v>0</v>
      </c>
      <c r="F448" s="143">
        <f t="shared" si="163"/>
        <v>0</v>
      </c>
      <c r="G448" s="130">
        <f>G488</f>
        <v>0</v>
      </c>
      <c r="H448" s="130">
        <f t="shared" si="163"/>
        <v>2</v>
      </c>
      <c r="I448" s="143">
        <f t="shared" si="163"/>
        <v>0</v>
      </c>
      <c r="J448" s="143">
        <f t="shared" si="163"/>
        <v>0</v>
      </c>
      <c r="K448" s="143">
        <f t="shared" si="163"/>
        <v>0</v>
      </c>
      <c r="L448" s="143">
        <f t="shared" si="163"/>
        <v>0</v>
      </c>
    </row>
    <row r="449" spans="1:12" ht="18" customHeight="1">
      <c r="A449" s="775"/>
      <c r="B449" s="91"/>
      <c r="C449" s="77" t="s">
        <v>5</v>
      </c>
      <c r="D449" s="144">
        <f t="shared" si="163"/>
        <v>2</v>
      </c>
      <c r="E449" s="144">
        <f t="shared" si="163"/>
        <v>0</v>
      </c>
      <c r="F449" s="144">
        <f t="shared" si="163"/>
        <v>0</v>
      </c>
      <c r="G449" s="144">
        <f>G489</f>
        <v>0</v>
      </c>
      <c r="H449" s="144">
        <f t="shared" si="163"/>
        <v>2</v>
      </c>
      <c r="I449" s="144">
        <f t="shared" si="163"/>
        <v>0</v>
      </c>
      <c r="J449" s="144">
        <f t="shared" si="163"/>
        <v>0</v>
      </c>
      <c r="K449" s="144">
        <f t="shared" si="163"/>
        <v>0</v>
      </c>
      <c r="L449" s="144">
        <f t="shared" si="163"/>
        <v>0</v>
      </c>
    </row>
    <row r="450" spans="1:12" ht="15.75" customHeight="1">
      <c r="A450" s="775" t="s">
        <v>291</v>
      </c>
      <c r="B450" s="83" t="s">
        <v>63</v>
      </c>
      <c r="C450" s="149" t="s">
        <v>4</v>
      </c>
      <c r="D450" s="238">
        <f aca="true" t="shared" si="164" ref="D450:L451">D462</f>
        <v>1032781</v>
      </c>
      <c r="E450" s="238">
        <f t="shared" si="164"/>
        <v>777510</v>
      </c>
      <c r="F450" s="238">
        <f t="shared" si="164"/>
        <v>29</v>
      </c>
      <c r="G450" s="263">
        <f>G462</f>
        <v>777539</v>
      </c>
      <c r="H450" s="263">
        <f>H462</f>
        <v>255242</v>
      </c>
      <c r="I450" s="238">
        <f t="shared" si="164"/>
        <v>0</v>
      </c>
      <c r="J450" s="238">
        <f t="shared" si="164"/>
        <v>0</v>
      </c>
      <c r="K450" s="238">
        <f t="shared" si="164"/>
        <v>0</v>
      </c>
      <c r="L450" s="238">
        <f t="shared" si="164"/>
        <v>0</v>
      </c>
    </row>
    <row r="451" spans="1:12" ht="12.75">
      <c r="A451" s="775"/>
      <c r="B451" s="84"/>
      <c r="C451" s="77" t="s">
        <v>5</v>
      </c>
      <c r="D451" s="186">
        <f t="shared" si="164"/>
        <v>777526.9</v>
      </c>
      <c r="E451" s="186">
        <f t="shared" si="164"/>
        <v>293114</v>
      </c>
      <c r="F451" s="186">
        <f t="shared" si="164"/>
        <v>284891.9</v>
      </c>
      <c r="G451" s="153">
        <f>G463</f>
        <v>578005.9</v>
      </c>
      <c r="H451" s="153">
        <f>H463</f>
        <v>199521</v>
      </c>
      <c r="I451" s="186">
        <f t="shared" si="164"/>
        <v>0</v>
      </c>
      <c r="J451" s="186">
        <f t="shared" si="164"/>
        <v>0</v>
      </c>
      <c r="K451" s="186">
        <f t="shared" si="164"/>
        <v>0</v>
      </c>
      <c r="L451" s="186">
        <f t="shared" si="164"/>
        <v>0</v>
      </c>
    </row>
    <row r="452" spans="1:12" s="57" customFormat="1" ht="20.25" customHeight="1">
      <c r="A452" s="775" t="s">
        <v>291</v>
      </c>
      <c r="B452" s="83" t="s">
        <v>72</v>
      </c>
      <c r="C452" s="149" t="s">
        <v>4</v>
      </c>
      <c r="D452" s="143">
        <f aca="true" t="shared" si="165" ref="D452:L453">D494</f>
        <v>3</v>
      </c>
      <c r="E452" s="143">
        <f t="shared" si="165"/>
        <v>0</v>
      </c>
      <c r="F452" s="143">
        <f t="shared" si="165"/>
        <v>0</v>
      </c>
      <c r="G452" s="143">
        <f>G494</f>
        <v>0</v>
      </c>
      <c r="H452" s="143">
        <f t="shared" si="165"/>
        <v>3</v>
      </c>
      <c r="I452" s="143">
        <f t="shared" si="165"/>
        <v>0</v>
      </c>
      <c r="J452" s="143">
        <f t="shared" si="165"/>
        <v>0</v>
      </c>
      <c r="K452" s="143">
        <f t="shared" si="165"/>
        <v>0</v>
      </c>
      <c r="L452" s="143">
        <f t="shared" si="165"/>
        <v>0</v>
      </c>
    </row>
    <row r="453" spans="1:12" s="57" customFormat="1" ht="18" customHeight="1">
      <c r="A453" s="775"/>
      <c r="B453" s="91"/>
      <c r="C453" s="77" t="s">
        <v>5</v>
      </c>
      <c r="D453" s="144">
        <f t="shared" si="165"/>
        <v>3</v>
      </c>
      <c r="E453" s="144">
        <f t="shared" si="165"/>
        <v>0</v>
      </c>
      <c r="F453" s="144">
        <f t="shared" si="165"/>
        <v>0</v>
      </c>
      <c r="G453" s="144">
        <f>G495</f>
        <v>0</v>
      </c>
      <c r="H453" s="144">
        <f t="shared" si="165"/>
        <v>3</v>
      </c>
      <c r="I453" s="144">
        <f t="shared" si="165"/>
        <v>0</v>
      </c>
      <c r="J453" s="144">
        <f t="shared" si="165"/>
        <v>0</v>
      </c>
      <c r="K453" s="144">
        <f t="shared" si="165"/>
        <v>0</v>
      </c>
      <c r="L453" s="144">
        <f t="shared" si="165"/>
        <v>0</v>
      </c>
    </row>
    <row r="454" spans="1:12" s="57" customFormat="1" ht="12.75">
      <c r="A454" s="124"/>
      <c r="B454" s="921" t="s">
        <v>62</v>
      </c>
      <c r="C454" s="922"/>
      <c r="D454" s="922"/>
      <c r="E454" s="922"/>
      <c r="F454" s="922"/>
      <c r="G454" s="923"/>
      <c r="H454" s="923"/>
      <c r="I454" s="922"/>
      <c r="J454" s="922"/>
      <c r="K454" s="922"/>
      <c r="L454" s="924"/>
    </row>
    <row r="455" spans="1:12" ht="12.75">
      <c r="A455" s="125"/>
      <c r="B455" s="749" t="s">
        <v>8</v>
      </c>
      <c r="C455" s="749"/>
      <c r="D455" s="749"/>
      <c r="E455" s="749"/>
      <c r="F455" s="749"/>
      <c r="G455" s="749"/>
      <c r="H455" s="749"/>
      <c r="I455" s="749"/>
      <c r="J455" s="749"/>
      <c r="K455" s="749"/>
      <c r="L455" s="750"/>
    </row>
    <row r="456" spans="1:12" ht="12.75">
      <c r="A456" s="125"/>
      <c r="B456" s="63" t="s">
        <v>12</v>
      </c>
      <c r="C456" s="42" t="s">
        <v>4</v>
      </c>
      <c r="D456" s="130">
        <f aca="true" t="shared" si="166" ref="D456:L457">D458</f>
        <v>1032781</v>
      </c>
      <c r="E456" s="130">
        <f t="shared" si="166"/>
        <v>777510</v>
      </c>
      <c r="F456" s="130">
        <f t="shared" si="166"/>
        <v>29</v>
      </c>
      <c r="G456" s="130">
        <f aca="true" t="shared" si="167" ref="G456:G461">G458</f>
        <v>777539</v>
      </c>
      <c r="H456" s="130">
        <f t="shared" si="166"/>
        <v>255242</v>
      </c>
      <c r="I456" s="130">
        <f t="shared" si="166"/>
        <v>0</v>
      </c>
      <c r="J456" s="130">
        <f t="shared" si="166"/>
        <v>0</v>
      </c>
      <c r="K456" s="130">
        <f t="shared" si="166"/>
        <v>0</v>
      </c>
      <c r="L456" s="130">
        <f t="shared" si="166"/>
        <v>0</v>
      </c>
    </row>
    <row r="457" spans="1:12" ht="13.5" thickBot="1">
      <c r="A457" s="125"/>
      <c r="B457" s="201"/>
      <c r="C457" s="135" t="s">
        <v>5</v>
      </c>
      <c r="D457" s="136">
        <f t="shared" si="166"/>
        <v>777526.9</v>
      </c>
      <c r="E457" s="136">
        <f t="shared" si="166"/>
        <v>293114</v>
      </c>
      <c r="F457" s="136">
        <f t="shared" si="166"/>
        <v>284891.9</v>
      </c>
      <c r="G457" s="136">
        <f t="shared" si="167"/>
        <v>578005.9</v>
      </c>
      <c r="H457" s="136">
        <f t="shared" si="166"/>
        <v>199521</v>
      </c>
      <c r="I457" s="136">
        <f t="shared" si="166"/>
        <v>0</v>
      </c>
      <c r="J457" s="136">
        <f t="shared" si="166"/>
        <v>0</v>
      </c>
      <c r="K457" s="136">
        <f t="shared" si="166"/>
        <v>0</v>
      </c>
      <c r="L457" s="136">
        <f t="shared" si="166"/>
        <v>0</v>
      </c>
    </row>
    <row r="458" spans="1:12" ht="12.75">
      <c r="A458" s="125"/>
      <c r="B458" s="107" t="s">
        <v>24</v>
      </c>
      <c r="C458" s="124" t="s">
        <v>4</v>
      </c>
      <c r="D458" s="155">
        <f aca="true" t="shared" si="168" ref="D458:L459">D460</f>
        <v>1032781</v>
      </c>
      <c r="E458" s="155">
        <f t="shared" si="168"/>
        <v>777510</v>
      </c>
      <c r="F458" s="155">
        <f t="shared" si="168"/>
        <v>29</v>
      </c>
      <c r="G458" s="155">
        <f t="shared" si="167"/>
        <v>777539</v>
      </c>
      <c r="H458" s="155">
        <f t="shared" si="168"/>
        <v>255242</v>
      </c>
      <c r="I458" s="155">
        <f t="shared" si="168"/>
        <v>0</v>
      </c>
      <c r="J458" s="155">
        <f t="shared" si="168"/>
        <v>0</v>
      </c>
      <c r="K458" s="155">
        <f t="shared" si="168"/>
        <v>0</v>
      </c>
      <c r="L458" s="155">
        <f t="shared" si="168"/>
        <v>0</v>
      </c>
    </row>
    <row r="459" spans="1:12" ht="12.75">
      <c r="A459" s="125"/>
      <c r="B459" s="93" t="s">
        <v>10</v>
      </c>
      <c r="C459" s="156" t="s">
        <v>5</v>
      </c>
      <c r="D459" s="157">
        <f t="shared" si="168"/>
        <v>777526.9</v>
      </c>
      <c r="E459" s="157">
        <f t="shared" si="168"/>
        <v>293114</v>
      </c>
      <c r="F459" s="157">
        <f t="shared" si="168"/>
        <v>284891.9</v>
      </c>
      <c r="G459" s="157">
        <f t="shared" si="167"/>
        <v>578005.9</v>
      </c>
      <c r="H459" s="157">
        <f>H461</f>
        <v>199521</v>
      </c>
      <c r="I459" s="157">
        <f t="shared" si="168"/>
        <v>0</v>
      </c>
      <c r="J459" s="157">
        <f t="shared" si="168"/>
        <v>0</v>
      </c>
      <c r="K459" s="157">
        <f t="shared" si="168"/>
        <v>0</v>
      </c>
      <c r="L459" s="157">
        <f t="shared" si="168"/>
        <v>0</v>
      </c>
    </row>
    <row r="460" spans="1:12" ht="12.75">
      <c r="A460" s="125"/>
      <c r="B460" s="198" t="s">
        <v>37</v>
      </c>
      <c r="C460" s="149" t="s">
        <v>4</v>
      </c>
      <c r="D460" s="130">
        <f>D462</f>
        <v>1032781</v>
      </c>
      <c r="E460" s="130">
        <f aca="true" t="shared" si="169" ref="E460:L461">E462</f>
        <v>777510</v>
      </c>
      <c r="F460" s="130">
        <f t="shared" si="169"/>
        <v>29</v>
      </c>
      <c r="G460" s="130">
        <f t="shared" si="167"/>
        <v>777539</v>
      </c>
      <c r="H460" s="130">
        <f t="shared" si="169"/>
        <v>255242</v>
      </c>
      <c r="I460" s="130">
        <f t="shared" si="169"/>
        <v>0</v>
      </c>
      <c r="J460" s="130">
        <f t="shared" si="169"/>
        <v>0</v>
      </c>
      <c r="K460" s="130">
        <f t="shared" si="169"/>
        <v>0</v>
      </c>
      <c r="L460" s="130">
        <f t="shared" si="169"/>
        <v>0</v>
      </c>
    </row>
    <row r="461" spans="1:12" ht="12.75">
      <c r="A461" s="125"/>
      <c r="B461" s="88"/>
      <c r="C461" s="74" t="s">
        <v>5</v>
      </c>
      <c r="D461" s="130">
        <f>D463</f>
        <v>777526.9</v>
      </c>
      <c r="E461" s="130">
        <f t="shared" si="169"/>
        <v>293114</v>
      </c>
      <c r="F461" s="130">
        <f t="shared" si="169"/>
        <v>284891.9</v>
      </c>
      <c r="G461" s="130">
        <f t="shared" si="167"/>
        <v>578005.9</v>
      </c>
      <c r="H461" s="130">
        <f>H463</f>
        <v>199521</v>
      </c>
      <c r="I461" s="130">
        <f t="shared" si="169"/>
        <v>0</v>
      </c>
      <c r="J461" s="130">
        <f t="shared" si="169"/>
        <v>0</v>
      </c>
      <c r="K461" s="130">
        <f t="shared" si="169"/>
        <v>0</v>
      </c>
      <c r="L461" s="130">
        <f t="shared" si="169"/>
        <v>0</v>
      </c>
    </row>
    <row r="462" spans="1:12" s="57" customFormat="1" ht="20.25" customHeight="1">
      <c r="A462" s="775"/>
      <c r="B462" s="83" t="s">
        <v>63</v>
      </c>
      <c r="C462" s="149" t="s">
        <v>4</v>
      </c>
      <c r="D462" s="143">
        <f>D464+D466+D468+D470</f>
        <v>1032781</v>
      </c>
      <c r="E462" s="143">
        <f aca="true" t="shared" si="170" ref="D462:L463">E464+E466+E468+E470</f>
        <v>777510</v>
      </c>
      <c r="F462" s="143">
        <f t="shared" si="170"/>
        <v>29</v>
      </c>
      <c r="G462" s="143">
        <f>G464+G466+G468+G470</f>
        <v>777539</v>
      </c>
      <c r="H462" s="143">
        <f t="shared" si="170"/>
        <v>255242</v>
      </c>
      <c r="I462" s="143">
        <f t="shared" si="170"/>
        <v>0</v>
      </c>
      <c r="J462" s="143">
        <f t="shared" si="170"/>
        <v>0</v>
      </c>
      <c r="K462" s="143">
        <f t="shared" si="170"/>
        <v>0</v>
      </c>
      <c r="L462" s="143">
        <f t="shared" si="170"/>
        <v>0</v>
      </c>
    </row>
    <row r="463" spans="1:12" s="57" customFormat="1" ht="18" customHeight="1">
      <c r="A463" s="775"/>
      <c r="B463" s="84"/>
      <c r="C463" s="74" t="s">
        <v>5</v>
      </c>
      <c r="D463" s="144">
        <f t="shared" si="170"/>
        <v>777526.9</v>
      </c>
      <c r="E463" s="144">
        <f t="shared" si="170"/>
        <v>293114</v>
      </c>
      <c r="F463" s="144">
        <f t="shared" si="170"/>
        <v>284891.9</v>
      </c>
      <c r="G463" s="144">
        <f>G465+G467+G469+G471</f>
        <v>578005.9</v>
      </c>
      <c r="H463" s="144">
        <f>H465+H467+H469+H471</f>
        <v>199521</v>
      </c>
      <c r="I463" s="144">
        <f t="shared" si="170"/>
        <v>0</v>
      </c>
      <c r="J463" s="144">
        <f t="shared" si="170"/>
        <v>0</v>
      </c>
      <c r="K463" s="144">
        <f t="shared" si="170"/>
        <v>0</v>
      </c>
      <c r="L463" s="144">
        <f t="shared" si="170"/>
        <v>0</v>
      </c>
    </row>
    <row r="464" spans="1:12" ht="25.5">
      <c r="A464" s="775" t="s">
        <v>291</v>
      </c>
      <c r="B464" s="657" t="s">
        <v>410</v>
      </c>
      <c r="C464" s="670" t="s">
        <v>4</v>
      </c>
      <c r="D464" s="467">
        <f aca="true" t="shared" si="171" ref="D464:D471">G464+H464</f>
        <v>545140</v>
      </c>
      <c r="E464" s="671">
        <v>545140</v>
      </c>
      <c r="F464" s="659">
        <v>0</v>
      </c>
      <c r="G464" s="672">
        <v>545140</v>
      </c>
      <c r="H464" s="673">
        <v>0</v>
      </c>
      <c r="I464" s="419">
        <v>0</v>
      </c>
      <c r="J464" s="419">
        <v>0</v>
      </c>
      <c r="K464" s="419">
        <v>0</v>
      </c>
      <c r="L464" s="419">
        <v>0</v>
      </c>
    </row>
    <row r="465" spans="1:12" ht="12.75">
      <c r="A465" s="775"/>
      <c r="B465" s="662"/>
      <c r="C465" s="674" t="s">
        <v>5</v>
      </c>
      <c r="D465" s="468">
        <f t="shared" si="171"/>
        <v>545140</v>
      </c>
      <c r="E465" s="675">
        <v>293114</v>
      </c>
      <c r="F465" s="663">
        <v>86911</v>
      </c>
      <c r="G465" s="663">
        <v>380025</v>
      </c>
      <c r="H465" s="676">
        <v>165115</v>
      </c>
      <c r="I465" s="420">
        <v>0</v>
      </c>
      <c r="J465" s="420">
        <v>0</v>
      </c>
      <c r="K465" s="420">
        <v>0</v>
      </c>
      <c r="L465" s="420">
        <v>0</v>
      </c>
    </row>
    <row r="466" spans="1:12" ht="12.75">
      <c r="A466" s="775" t="s">
        <v>291</v>
      </c>
      <c r="B466" s="657" t="s">
        <v>409</v>
      </c>
      <c r="C466" s="670" t="s">
        <v>4</v>
      </c>
      <c r="D466" s="467">
        <f t="shared" si="171"/>
        <v>232370</v>
      </c>
      <c r="E466" s="671">
        <v>232370</v>
      </c>
      <c r="F466" s="659">
        <v>0</v>
      </c>
      <c r="G466" s="659">
        <v>232370</v>
      </c>
      <c r="H466" s="677">
        <v>0</v>
      </c>
      <c r="I466" s="419">
        <v>0</v>
      </c>
      <c r="J466" s="419">
        <v>0</v>
      </c>
      <c r="K466" s="419">
        <v>0</v>
      </c>
      <c r="L466" s="419">
        <v>0</v>
      </c>
    </row>
    <row r="467" spans="1:12" ht="12.75">
      <c r="A467" s="775"/>
      <c r="B467" s="662"/>
      <c r="C467" s="674" t="s">
        <v>5</v>
      </c>
      <c r="D467" s="468">
        <f t="shared" si="171"/>
        <v>232370</v>
      </c>
      <c r="E467" s="468">
        <v>0</v>
      </c>
      <c r="F467" s="663">
        <v>197978</v>
      </c>
      <c r="G467" s="663">
        <v>197978</v>
      </c>
      <c r="H467" s="676">
        <v>34392</v>
      </c>
      <c r="I467" s="420">
        <v>0</v>
      </c>
      <c r="J467" s="420">
        <v>0</v>
      </c>
      <c r="K467" s="420">
        <v>0</v>
      </c>
      <c r="L467" s="420">
        <v>0</v>
      </c>
    </row>
    <row r="468" spans="1:12" ht="51">
      <c r="A468" s="775" t="s">
        <v>291</v>
      </c>
      <c r="B468" s="657" t="s">
        <v>309</v>
      </c>
      <c r="C468" s="678" t="s">
        <v>4</v>
      </c>
      <c r="D468" s="467">
        <f t="shared" si="171"/>
        <v>29</v>
      </c>
      <c r="E468" s="467">
        <v>0</v>
      </c>
      <c r="F468" s="659">
        <v>29</v>
      </c>
      <c r="G468" s="659">
        <v>29</v>
      </c>
      <c r="H468" s="677">
        <v>0</v>
      </c>
      <c r="I468" s="419">
        <v>0</v>
      </c>
      <c r="J468" s="419">
        <v>0</v>
      </c>
      <c r="K468" s="419">
        <v>0</v>
      </c>
      <c r="L468" s="419">
        <v>0</v>
      </c>
    </row>
    <row r="469" spans="1:12" ht="12.75">
      <c r="A469" s="775"/>
      <c r="B469" s="662"/>
      <c r="C469" s="674" t="s">
        <v>5</v>
      </c>
      <c r="D469" s="468">
        <f t="shared" si="171"/>
        <v>15.9</v>
      </c>
      <c r="E469" s="468">
        <v>0</v>
      </c>
      <c r="F469" s="663">
        <v>2.9</v>
      </c>
      <c r="G469" s="663">
        <v>2.9</v>
      </c>
      <c r="H469" s="676">
        <v>13</v>
      </c>
      <c r="I469" s="420">
        <v>0</v>
      </c>
      <c r="J469" s="420">
        <v>0</v>
      </c>
      <c r="K469" s="420">
        <v>0</v>
      </c>
      <c r="L469" s="420">
        <v>0</v>
      </c>
    </row>
    <row r="470" spans="1:12" ht="25.5">
      <c r="A470" s="775" t="s">
        <v>291</v>
      </c>
      <c r="B470" s="657" t="s">
        <v>425</v>
      </c>
      <c r="C470" s="670" t="s">
        <v>4</v>
      </c>
      <c r="D470" s="467">
        <f t="shared" si="171"/>
        <v>255242</v>
      </c>
      <c r="E470" s="467">
        <v>0</v>
      </c>
      <c r="F470" s="467">
        <v>0</v>
      </c>
      <c r="G470" s="467">
        <v>0</v>
      </c>
      <c r="H470" s="677">
        <v>255242</v>
      </c>
      <c r="I470" s="419">
        <v>0</v>
      </c>
      <c r="J470" s="419">
        <v>0</v>
      </c>
      <c r="K470" s="419">
        <v>0</v>
      </c>
      <c r="L470" s="419">
        <v>0</v>
      </c>
    </row>
    <row r="471" spans="1:12" ht="12.75">
      <c r="A471" s="775"/>
      <c r="B471" s="662"/>
      <c r="C471" s="674" t="s">
        <v>5</v>
      </c>
      <c r="D471" s="468">
        <f t="shared" si="171"/>
        <v>1</v>
      </c>
      <c r="E471" s="468">
        <v>0</v>
      </c>
      <c r="F471" s="468">
        <v>0</v>
      </c>
      <c r="G471" s="468">
        <v>0</v>
      </c>
      <c r="H471" s="676">
        <v>1</v>
      </c>
      <c r="I471" s="420">
        <v>0</v>
      </c>
      <c r="J471" s="420">
        <v>0</v>
      </c>
      <c r="K471" s="420">
        <v>0</v>
      </c>
      <c r="L471" s="420">
        <v>0</v>
      </c>
    </row>
    <row r="472" spans="1:12" s="57" customFormat="1" ht="12.75">
      <c r="A472" s="124"/>
      <c r="B472" s="782" t="s">
        <v>125</v>
      </c>
      <c r="C472" s="783"/>
      <c r="D472" s="783"/>
      <c r="E472" s="783"/>
      <c r="F472" s="783"/>
      <c r="G472" s="783"/>
      <c r="H472" s="783"/>
      <c r="I472" s="783"/>
      <c r="J472" s="783"/>
      <c r="K472" s="783"/>
      <c r="L472" s="784"/>
    </row>
    <row r="473" spans="1:12" ht="12.75">
      <c r="A473" s="125"/>
      <c r="B473" s="749" t="s">
        <v>8</v>
      </c>
      <c r="C473" s="749"/>
      <c r="D473" s="749"/>
      <c r="E473" s="749"/>
      <c r="F473" s="749"/>
      <c r="G473" s="749"/>
      <c r="H473" s="749"/>
      <c r="I473" s="749"/>
      <c r="J473" s="749"/>
      <c r="K473" s="749"/>
      <c r="L473" s="750"/>
    </row>
    <row r="474" spans="1:12" ht="12.75">
      <c r="A474" s="125"/>
      <c r="B474" s="63" t="s">
        <v>12</v>
      </c>
      <c r="C474" s="42" t="s">
        <v>4</v>
      </c>
      <c r="D474" s="130">
        <f>D476</f>
        <v>5</v>
      </c>
      <c r="E474" s="130">
        <f aca="true" t="shared" si="172" ref="D474:L475">E476</f>
        <v>0</v>
      </c>
      <c r="F474" s="130">
        <f t="shared" si="172"/>
        <v>0</v>
      </c>
      <c r="G474" s="130">
        <f>G476</f>
        <v>0</v>
      </c>
      <c r="H474" s="130">
        <f t="shared" si="172"/>
        <v>5</v>
      </c>
      <c r="I474" s="130">
        <f t="shared" si="172"/>
        <v>0</v>
      </c>
      <c r="J474" s="130">
        <f t="shared" si="172"/>
        <v>0</v>
      </c>
      <c r="K474" s="130">
        <f t="shared" si="172"/>
        <v>0</v>
      </c>
      <c r="L474" s="130">
        <f t="shared" si="172"/>
        <v>0</v>
      </c>
    </row>
    <row r="475" spans="1:12" ht="13.5" thickBot="1">
      <c r="A475" s="125"/>
      <c r="B475" s="201"/>
      <c r="C475" s="135" t="s">
        <v>5</v>
      </c>
      <c r="D475" s="136">
        <f t="shared" si="172"/>
        <v>5</v>
      </c>
      <c r="E475" s="136">
        <f t="shared" si="172"/>
        <v>0</v>
      </c>
      <c r="F475" s="136">
        <f t="shared" si="172"/>
        <v>0</v>
      </c>
      <c r="G475" s="136">
        <f>G477</f>
        <v>0</v>
      </c>
      <c r="H475" s="136">
        <f t="shared" si="172"/>
        <v>5</v>
      </c>
      <c r="I475" s="136">
        <f t="shared" si="172"/>
        <v>0</v>
      </c>
      <c r="J475" s="136">
        <f t="shared" si="172"/>
        <v>0</v>
      </c>
      <c r="K475" s="136">
        <f t="shared" si="172"/>
        <v>0</v>
      </c>
      <c r="L475" s="136">
        <f t="shared" si="172"/>
        <v>0</v>
      </c>
    </row>
    <row r="476" spans="1:12" ht="12.75">
      <c r="A476" s="125"/>
      <c r="B476" s="107" t="s">
        <v>24</v>
      </c>
      <c r="C476" s="124" t="s">
        <v>4</v>
      </c>
      <c r="D476" s="155">
        <f aca="true" t="shared" si="173" ref="D476:L477">D486</f>
        <v>5</v>
      </c>
      <c r="E476" s="155">
        <f t="shared" si="173"/>
        <v>0</v>
      </c>
      <c r="F476" s="155">
        <f t="shared" si="173"/>
        <v>0</v>
      </c>
      <c r="G476" s="155">
        <f>G486</f>
        <v>0</v>
      </c>
      <c r="H476" s="155">
        <f t="shared" si="173"/>
        <v>5</v>
      </c>
      <c r="I476" s="155">
        <f t="shared" si="173"/>
        <v>0</v>
      </c>
      <c r="J476" s="155">
        <f t="shared" si="173"/>
        <v>0</v>
      </c>
      <c r="K476" s="155">
        <f t="shared" si="173"/>
        <v>0</v>
      </c>
      <c r="L476" s="155">
        <f t="shared" si="173"/>
        <v>0</v>
      </c>
    </row>
    <row r="477" spans="1:12" ht="12.75">
      <c r="A477" s="125"/>
      <c r="B477" s="93" t="s">
        <v>10</v>
      </c>
      <c r="C477" s="156" t="s">
        <v>5</v>
      </c>
      <c r="D477" s="157">
        <f t="shared" si="173"/>
        <v>5</v>
      </c>
      <c r="E477" s="157">
        <f t="shared" si="173"/>
        <v>0</v>
      </c>
      <c r="F477" s="157">
        <f t="shared" si="173"/>
        <v>0</v>
      </c>
      <c r="G477" s="157">
        <f>G487</f>
        <v>0</v>
      </c>
      <c r="H477" s="157">
        <f t="shared" si="173"/>
        <v>5</v>
      </c>
      <c r="I477" s="157">
        <f t="shared" si="173"/>
        <v>0</v>
      </c>
      <c r="J477" s="157">
        <f t="shared" si="173"/>
        <v>0</v>
      </c>
      <c r="K477" s="157">
        <f t="shared" si="173"/>
        <v>0</v>
      </c>
      <c r="L477" s="157">
        <f t="shared" si="173"/>
        <v>0</v>
      </c>
    </row>
    <row r="478" spans="1:12" ht="12.75" hidden="1">
      <c r="A478" s="125"/>
      <c r="B478" s="108" t="s">
        <v>29</v>
      </c>
      <c r="C478" s="71" t="s">
        <v>4</v>
      </c>
      <c r="D478" s="62"/>
      <c r="E478" s="62"/>
      <c r="F478" s="62"/>
      <c r="G478" s="62"/>
      <c r="H478" s="62"/>
      <c r="I478" s="62"/>
      <c r="J478" s="62"/>
      <c r="K478" s="62"/>
      <c r="L478" s="62"/>
    </row>
    <row r="479" spans="1:12" ht="12.75" hidden="1">
      <c r="A479" s="125"/>
      <c r="B479" s="140"/>
      <c r="C479" s="79" t="s">
        <v>5</v>
      </c>
      <c r="D479" s="104"/>
      <c r="E479" s="104"/>
      <c r="F479" s="104"/>
      <c r="G479" s="104"/>
      <c r="H479" s="104"/>
      <c r="I479" s="104"/>
      <c r="J479" s="104"/>
      <c r="K479" s="104"/>
      <c r="L479" s="104"/>
    </row>
    <row r="480" spans="1:12" ht="12.75" hidden="1">
      <c r="A480" s="125"/>
      <c r="B480" s="109" t="s">
        <v>43</v>
      </c>
      <c r="C480" s="71" t="s">
        <v>4</v>
      </c>
      <c r="D480" s="62"/>
      <c r="E480" s="62"/>
      <c r="F480" s="62"/>
      <c r="G480" s="62"/>
      <c r="H480" s="62"/>
      <c r="I480" s="62"/>
      <c r="J480" s="62"/>
      <c r="K480" s="62"/>
      <c r="L480" s="62"/>
    </row>
    <row r="481" spans="1:12" ht="12.75" hidden="1">
      <c r="A481" s="125"/>
      <c r="B481" s="110"/>
      <c r="C481" s="79" t="s">
        <v>5</v>
      </c>
      <c r="D481" s="62"/>
      <c r="E481" s="62"/>
      <c r="F481" s="62"/>
      <c r="G481" s="62"/>
      <c r="H481" s="62"/>
      <c r="I481" s="62"/>
      <c r="J481" s="62"/>
      <c r="K481" s="62"/>
      <c r="L481" s="62"/>
    </row>
    <row r="482" spans="1:12" ht="12.75" hidden="1">
      <c r="A482" s="125"/>
      <c r="B482" s="109" t="s">
        <v>30</v>
      </c>
      <c r="C482" s="42" t="s">
        <v>4</v>
      </c>
      <c r="D482" s="62"/>
      <c r="E482" s="62"/>
      <c r="F482" s="62"/>
      <c r="G482" s="62"/>
      <c r="H482" s="62"/>
      <c r="I482" s="62"/>
      <c r="J482" s="62"/>
      <c r="K482" s="62"/>
      <c r="L482" s="62"/>
    </row>
    <row r="483" spans="1:12" ht="15" customHeight="1" hidden="1">
      <c r="A483" s="125"/>
      <c r="B483" s="110" t="s">
        <v>31</v>
      </c>
      <c r="C483" s="79" t="s">
        <v>5</v>
      </c>
      <c r="D483" s="104"/>
      <c r="E483" s="104"/>
      <c r="F483" s="104"/>
      <c r="G483" s="104"/>
      <c r="H483" s="104"/>
      <c r="I483" s="104"/>
      <c r="J483" s="104"/>
      <c r="K483" s="104"/>
      <c r="L483" s="104"/>
    </row>
    <row r="484" spans="1:12" ht="15" customHeight="1" hidden="1">
      <c r="A484" s="125"/>
      <c r="B484" s="115" t="s">
        <v>41</v>
      </c>
      <c r="C484" s="141" t="s">
        <v>4</v>
      </c>
      <c r="D484" s="56"/>
      <c r="E484" s="56"/>
      <c r="F484" s="56"/>
      <c r="G484" s="56"/>
      <c r="H484" s="56"/>
      <c r="I484" s="56"/>
      <c r="J484" s="56"/>
      <c r="K484" s="56"/>
      <c r="L484" s="56"/>
    </row>
    <row r="485" spans="1:12" ht="15" customHeight="1" hidden="1">
      <c r="A485" s="125"/>
      <c r="B485" s="116" t="s">
        <v>42</v>
      </c>
      <c r="C485" s="142" t="s">
        <v>5</v>
      </c>
      <c r="D485" s="59"/>
      <c r="E485" s="59"/>
      <c r="F485" s="59"/>
      <c r="G485" s="59"/>
      <c r="H485" s="59"/>
      <c r="I485" s="59"/>
      <c r="J485" s="59"/>
      <c r="K485" s="59"/>
      <c r="L485" s="59"/>
    </row>
    <row r="486" spans="1:12" ht="12.75">
      <c r="A486" s="125"/>
      <c r="B486" s="198" t="s">
        <v>37</v>
      </c>
      <c r="C486" s="149" t="s">
        <v>4</v>
      </c>
      <c r="D486" s="130">
        <f aca="true" t="shared" si="174" ref="D486:L486">D488+D494</f>
        <v>5</v>
      </c>
      <c r="E486" s="130">
        <f t="shared" si="174"/>
        <v>0</v>
      </c>
      <c r="F486" s="130">
        <f t="shared" si="174"/>
        <v>0</v>
      </c>
      <c r="G486" s="130">
        <f t="shared" si="174"/>
        <v>0</v>
      </c>
      <c r="H486" s="130">
        <f t="shared" si="174"/>
        <v>5</v>
      </c>
      <c r="I486" s="130">
        <f t="shared" si="174"/>
        <v>0</v>
      </c>
      <c r="J486" s="130">
        <f t="shared" si="174"/>
        <v>0</v>
      </c>
      <c r="K486" s="130">
        <f t="shared" si="174"/>
        <v>0</v>
      </c>
      <c r="L486" s="130">
        <f t="shared" si="174"/>
        <v>0</v>
      </c>
    </row>
    <row r="487" spans="1:12" ht="12.75">
      <c r="A487" s="125"/>
      <c r="B487" s="88"/>
      <c r="C487" s="74" t="s">
        <v>5</v>
      </c>
      <c r="D487" s="130">
        <f aca="true" t="shared" si="175" ref="D487:L487">D489+D495</f>
        <v>5</v>
      </c>
      <c r="E487" s="130">
        <f t="shared" si="175"/>
        <v>0</v>
      </c>
      <c r="F487" s="130">
        <f t="shared" si="175"/>
        <v>0</v>
      </c>
      <c r="G487" s="130">
        <f t="shared" si="175"/>
        <v>0</v>
      </c>
      <c r="H487" s="130">
        <f t="shared" si="175"/>
        <v>5</v>
      </c>
      <c r="I487" s="130">
        <f t="shared" si="175"/>
        <v>0</v>
      </c>
      <c r="J487" s="130">
        <f t="shared" si="175"/>
        <v>0</v>
      </c>
      <c r="K487" s="130">
        <f t="shared" si="175"/>
        <v>0</v>
      </c>
      <c r="L487" s="130">
        <f t="shared" si="175"/>
        <v>0</v>
      </c>
    </row>
    <row r="488" spans="1:12" s="57" customFormat="1" ht="20.25" customHeight="1">
      <c r="A488" s="775"/>
      <c r="B488" s="217" t="s">
        <v>56</v>
      </c>
      <c r="C488" s="190" t="s">
        <v>4</v>
      </c>
      <c r="D488" s="129">
        <f aca="true" t="shared" si="176" ref="D488:H489">D490+D492</f>
        <v>2</v>
      </c>
      <c r="E488" s="129">
        <f t="shared" si="176"/>
        <v>0</v>
      </c>
      <c r="F488" s="129">
        <f t="shared" si="176"/>
        <v>0</v>
      </c>
      <c r="G488" s="129">
        <f t="shared" si="176"/>
        <v>0</v>
      </c>
      <c r="H488" s="129">
        <f t="shared" si="176"/>
        <v>2</v>
      </c>
      <c r="I488" s="129">
        <f aca="true" t="shared" si="177" ref="I488:L489">I490</f>
        <v>0</v>
      </c>
      <c r="J488" s="129">
        <f t="shared" si="177"/>
        <v>0</v>
      </c>
      <c r="K488" s="129">
        <f t="shared" si="177"/>
        <v>0</v>
      </c>
      <c r="L488" s="129">
        <f t="shared" si="177"/>
        <v>0</v>
      </c>
    </row>
    <row r="489" spans="1:12" s="57" customFormat="1" ht="18" customHeight="1">
      <c r="A489" s="775"/>
      <c r="B489" s="213"/>
      <c r="C489" s="191" t="s">
        <v>5</v>
      </c>
      <c r="D489" s="104">
        <f t="shared" si="176"/>
        <v>2</v>
      </c>
      <c r="E489" s="104">
        <f t="shared" si="176"/>
        <v>0</v>
      </c>
      <c r="F489" s="104">
        <f t="shared" si="176"/>
        <v>0</v>
      </c>
      <c r="G489" s="104">
        <f t="shared" si="176"/>
        <v>0</v>
      </c>
      <c r="H489" s="104">
        <f t="shared" si="176"/>
        <v>2</v>
      </c>
      <c r="I489" s="104">
        <f t="shared" si="177"/>
        <v>0</v>
      </c>
      <c r="J489" s="104">
        <f t="shared" si="177"/>
        <v>0</v>
      </c>
      <c r="K489" s="104">
        <f t="shared" si="177"/>
        <v>0</v>
      </c>
      <c r="L489" s="104">
        <f t="shared" si="177"/>
        <v>0</v>
      </c>
    </row>
    <row r="490" spans="1:12" s="57" customFormat="1" ht="18" customHeight="1">
      <c r="A490" s="775" t="s">
        <v>291</v>
      </c>
      <c r="B490" s="679" t="s">
        <v>444</v>
      </c>
      <c r="C490" s="668" t="s">
        <v>4</v>
      </c>
      <c r="D490" s="467">
        <f>G490+H490</f>
        <v>1</v>
      </c>
      <c r="E490" s="153">
        <v>0</v>
      </c>
      <c r="F490" s="325">
        <v>0</v>
      </c>
      <c r="G490" s="325">
        <v>0</v>
      </c>
      <c r="H490" s="673">
        <v>1</v>
      </c>
      <c r="I490" s="422">
        <v>0</v>
      </c>
      <c r="J490" s="422">
        <v>0</v>
      </c>
      <c r="K490" s="422">
        <v>0</v>
      </c>
      <c r="L490" s="422">
        <v>0</v>
      </c>
    </row>
    <row r="491" spans="1:12" s="57" customFormat="1" ht="18" customHeight="1">
      <c r="A491" s="775"/>
      <c r="B491" s="680"/>
      <c r="C491" s="668" t="s">
        <v>5</v>
      </c>
      <c r="D491" s="669">
        <f>G491+H491</f>
        <v>1</v>
      </c>
      <c r="E491" s="153">
        <v>0</v>
      </c>
      <c r="F491" s="325">
        <v>0</v>
      </c>
      <c r="G491" s="325">
        <v>0</v>
      </c>
      <c r="H491" s="673">
        <v>1</v>
      </c>
      <c r="I491" s="422">
        <v>0</v>
      </c>
      <c r="J491" s="422">
        <v>0</v>
      </c>
      <c r="K491" s="422">
        <v>0</v>
      </c>
      <c r="L491" s="422">
        <v>0</v>
      </c>
    </row>
    <row r="492" spans="1:12" s="57" customFormat="1" ht="18" customHeight="1">
      <c r="A492" s="775" t="s">
        <v>291</v>
      </c>
      <c r="B492" s="657" t="s">
        <v>445</v>
      </c>
      <c r="C492" s="658" t="s">
        <v>4</v>
      </c>
      <c r="D492" s="467">
        <f>G492+H492</f>
        <v>1</v>
      </c>
      <c r="E492" s="236">
        <v>0</v>
      </c>
      <c r="F492" s="388">
        <v>0</v>
      </c>
      <c r="G492" s="388">
        <v>0</v>
      </c>
      <c r="H492" s="677">
        <v>1</v>
      </c>
      <c r="I492" s="422">
        <v>0</v>
      </c>
      <c r="J492" s="422">
        <v>0</v>
      </c>
      <c r="K492" s="422">
        <v>0</v>
      </c>
      <c r="L492" s="422">
        <v>0</v>
      </c>
    </row>
    <row r="493" spans="1:12" s="57" customFormat="1" ht="18" customHeight="1">
      <c r="A493" s="775"/>
      <c r="B493" s="681"/>
      <c r="C493" s="327" t="s">
        <v>5</v>
      </c>
      <c r="D493" s="468">
        <f>G493+H493</f>
        <v>1</v>
      </c>
      <c r="E493" s="186">
        <v>0</v>
      </c>
      <c r="F493" s="290">
        <v>0</v>
      </c>
      <c r="G493" s="290">
        <v>0</v>
      </c>
      <c r="H493" s="676">
        <v>1</v>
      </c>
      <c r="I493" s="422">
        <v>0</v>
      </c>
      <c r="J493" s="422">
        <v>0</v>
      </c>
      <c r="K493" s="422">
        <v>0</v>
      </c>
      <c r="L493" s="422">
        <v>0</v>
      </c>
    </row>
    <row r="494" spans="1:12" s="57" customFormat="1" ht="20.25" customHeight="1">
      <c r="A494" s="775"/>
      <c r="B494" s="217" t="s">
        <v>72</v>
      </c>
      <c r="C494" s="190" t="s">
        <v>4</v>
      </c>
      <c r="D494" s="129">
        <f aca="true" t="shared" si="178" ref="D494:L495">D496+D498+D500</f>
        <v>3</v>
      </c>
      <c r="E494" s="129">
        <f t="shared" si="178"/>
        <v>0</v>
      </c>
      <c r="F494" s="129">
        <f t="shared" si="178"/>
        <v>0</v>
      </c>
      <c r="G494" s="129">
        <f>G496+G498+G500</f>
        <v>0</v>
      </c>
      <c r="H494" s="129">
        <f t="shared" si="178"/>
        <v>3</v>
      </c>
      <c r="I494" s="129">
        <f t="shared" si="178"/>
        <v>0</v>
      </c>
      <c r="J494" s="129">
        <f t="shared" si="178"/>
        <v>0</v>
      </c>
      <c r="K494" s="129">
        <f t="shared" si="178"/>
        <v>0</v>
      </c>
      <c r="L494" s="129">
        <f t="shared" si="178"/>
        <v>0</v>
      </c>
    </row>
    <row r="495" spans="1:12" s="57" customFormat="1" ht="18" customHeight="1">
      <c r="A495" s="775"/>
      <c r="B495" s="213"/>
      <c r="C495" s="191" t="s">
        <v>5</v>
      </c>
      <c r="D495" s="62">
        <f t="shared" si="178"/>
        <v>3</v>
      </c>
      <c r="E495" s="104">
        <f t="shared" si="178"/>
        <v>0</v>
      </c>
      <c r="F495" s="104">
        <f t="shared" si="178"/>
        <v>0</v>
      </c>
      <c r="G495" s="104">
        <f>G497+G499+G501</f>
        <v>0</v>
      </c>
      <c r="H495" s="104">
        <f t="shared" si="178"/>
        <v>3</v>
      </c>
      <c r="I495" s="104">
        <f t="shared" si="178"/>
        <v>0</v>
      </c>
      <c r="J495" s="104">
        <f t="shared" si="178"/>
        <v>0</v>
      </c>
      <c r="K495" s="104">
        <f t="shared" si="178"/>
        <v>0</v>
      </c>
      <c r="L495" s="104">
        <f t="shared" si="178"/>
        <v>0</v>
      </c>
    </row>
    <row r="496" spans="1:12" ht="18" customHeight="1">
      <c r="A496" s="775" t="s">
        <v>291</v>
      </c>
      <c r="B496" s="657" t="s">
        <v>316</v>
      </c>
      <c r="C496" s="378" t="s">
        <v>4</v>
      </c>
      <c r="D496" s="467">
        <f aca="true" t="shared" si="179" ref="D496:D501">G496+H496</f>
        <v>1</v>
      </c>
      <c r="E496" s="659">
        <v>0</v>
      </c>
      <c r="F496" s="660">
        <v>0</v>
      </c>
      <c r="G496" s="660">
        <v>0</v>
      </c>
      <c r="H496" s="682">
        <v>1</v>
      </c>
      <c r="I496" s="419">
        <v>0</v>
      </c>
      <c r="J496" s="419">
        <v>0</v>
      </c>
      <c r="K496" s="419">
        <v>0</v>
      </c>
      <c r="L496" s="419">
        <v>0</v>
      </c>
    </row>
    <row r="497" spans="1:12" ht="15.75" customHeight="1">
      <c r="A497" s="775"/>
      <c r="B497" s="662"/>
      <c r="C497" s="327" t="s">
        <v>5</v>
      </c>
      <c r="D497" s="468">
        <f t="shared" si="179"/>
        <v>1</v>
      </c>
      <c r="E497" s="663">
        <v>0</v>
      </c>
      <c r="F497" s="664">
        <v>0</v>
      </c>
      <c r="G497" s="664">
        <v>0</v>
      </c>
      <c r="H497" s="683">
        <v>1</v>
      </c>
      <c r="I497" s="420">
        <v>0</v>
      </c>
      <c r="J497" s="420">
        <v>0</v>
      </c>
      <c r="K497" s="420">
        <v>0</v>
      </c>
      <c r="L497" s="420">
        <v>0</v>
      </c>
    </row>
    <row r="498" spans="1:12" ht="12.75">
      <c r="A498" s="775" t="s">
        <v>291</v>
      </c>
      <c r="B498" s="657" t="s">
        <v>317</v>
      </c>
      <c r="C498" s="378" t="s">
        <v>4</v>
      </c>
      <c r="D498" s="467">
        <f t="shared" si="179"/>
        <v>1</v>
      </c>
      <c r="E498" s="659">
        <v>0</v>
      </c>
      <c r="F498" s="660">
        <v>0</v>
      </c>
      <c r="G498" s="660">
        <v>0</v>
      </c>
      <c r="H498" s="684">
        <v>1</v>
      </c>
      <c r="I498" s="419">
        <v>0</v>
      </c>
      <c r="J498" s="419">
        <v>0</v>
      </c>
      <c r="K498" s="419">
        <v>0</v>
      </c>
      <c r="L498" s="419">
        <v>0</v>
      </c>
    </row>
    <row r="499" spans="1:12" ht="12.75">
      <c r="A499" s="775"/>
      <c r="B499" s="662"/>
      <c r="C499" s="327" t="s">
        <v>5</v>
      </c>
      <c r="D499" s="468">
        <f t="shared" si="179"/>
        <v>1</v>
      </c>
      <c r="E499" s="663">
        <v>0</v>
      </c>
      <c r="F499" s="664">
        <v>0</v>
      </c>
      <c r="G499" s="664">
        <v>0</v>
      </c>
      <c r="H499" s="683">
        <v>1</v>
      </c>
      <c r="I499" s="420">
        <v>0</v>
      </c>
      <c r="J499" s="420">
        <v>0</v>
      </c>
      <c r="K499" s="420">
        <v>0</v>
      </c>
      <c r="L499" s="420">
        <v>0</v>
      </c>
    </row>
    <row r="500" spans="1:12" ht="25.5">
      <c r="A500" s="775" t="s">
        <v>291</v>
      </c>
      <c r="B500" s="657" t="s">
        <v>315</v>
      </c>
      <c r="C500" s="378" t="s">
        <v>4</v>
      </c>
      <c r="D500" s="467">
        <f t="shared" si="179"/>
        <v>1</v>
      </c>
      <c r="E500" s="659">
        <v>0</v>
      </c>
      <c r="F500" s="660">
        <v>0</v>
      </c>
      <c r="G500" s="660">
        <v>0</v>
      </c>
      <c r="H500" s="684">
        <v>1</v>
      </c>
      <c r="I500" s="419">
        <v>0</v>
      </c>
      <c r="J500" s="419">
        <v>0</v>
      </c>
      <c r="K500" s="419">
        <v>0</v>
      </c>
      <c r="L500" s="419">
        <v>0</v>
      </c>
    </row>
    <row r="501" spans="1:12" ht="12.75">
      <c r="A501" s="775"/>
      <c r="B501" s="662"/>
      <c r="C501" s="327" t="s">
        <v>5</v>
      </c>
      <c r="D501" s="468">
        <f t="shared" si="179"/>
        <v>1</v>
      </c>
      <c r="E501" s="663">
        <v>0</v>
      </c>
      <c r="F501" s="664">
        <v>0</v>
      </c>
      <c r="G501" s="664">
        <v>0</v>
      </c>
      <c r="H501" s="683">
        <v>1</v>
      </c>
      <c r="I501" s="420">
        <v>0</v>
      </c>
      <c r="J501" s="420">
        <v>0</v>
      </c>
      <c r="K501" s="420">
        <v>0</v>
      </c>
      <c r="L501" s="420">
        <v>0</v>
      </c>
    </row>
    <row r="502" spans="1:12" ht="12.75">
      <c r="A502" s="125"/>
      <c r="B502" s="39" t="s">
        <v>312</v>
      </c>
      <c r="C502" s="39"/>
      <c r="D502" s="310"/>
      <c r="E502" s="39"/>
      <c r="F502" s="39"/>
      <c r="G502" s="39"/>
      <c r="H502" s="39"/>
      <c r="I502" s="39"/>
      <c r="J502" s="39"/>
      <c r="K502" s="39"/>
      <c r="L502" s="40"/>
    </row>
    <row r="503" spans="1:12" s="57" customFormat="1" ht="12.75">
      <c r="A503" s="221"/>
      <c r="B503" s="217" t="s">
        <v>12</v>
      </c>
      <c r="C503" s="190" t="s">
        <v>4</v>
      </c>
      <c r="D503" s="129">
        <f>D505+D513</f>
        <v>8733338</v>
      </c>
      <c r="E503" s="129">
        <f aca="true" t="shared" si="180" ref="D503:L504">E505+E513</f>
        <v>3956558</v>
      </c>
      <c r="F503" s="129">
        <f t="shared" si="180"/>
        <v>76800</v>
      </c>
      <c r="G503" s="129">
        <f>G505+G513</f>
        <v>4009073</v>
      </c>
      <c r="H503" s="129">
        <f>H505+H513</f>
        <v>4724265</v>
      </c>
      <c r="I503" s="129">
        <f t="shared" si="180"/>
        <v>0</v>
      </c>
      <c r="J503" s="129">
        <f t="shared" si="180"/>
        <v>0</v>
      </c>
      <c r="K503" s="129">
        <f t="shared" si="180"/>
        <v>0</v>
      </c>
      <c r="L503" s="129">
        <f t="shared" si="180"/>
        <v>0</v>
      </c>
    </row>
    <row r="504" spans="1:12" s="57" customFormat="1" ht="13.5" thickBot="1">
      <c r="A504" s="221"/>
      <c r="B504" s="209"/>
      <c r="C504" s="220" t="s">
        <v>5</v>
      </c>
      <c r="D504" s="203">
        <f t="shared" si="180"/>
        <v>3032686</v>
      </c>
      <c r="E504" s="203">
        <f t="shared" si="180"/>
        <v>2709002</v>
      </c>
      <c r="F504" s="203">
        <f t="shared" si="180"/>
        <v>120079</v>
      </c>
      <c r="G504" s="203">
        <f>G506+G514</f>
        <v>2832713</v>
      </c>
      <c r="H504" s="203">
        <f t="shared" si="180"/>
        <v>199973</v>
      </c>
      <c r="I504" s="203">
        <f t="shared" si="180"/>
        <v>252703</v>
      </c>
      <c r="J504" s="203">
        <f t="shared" si="180"/>
        <v>0</v>
      </c>
      <c r="K504" s="203">
        <f t="shared" si="180"/>
        <v>0</v>
      </c>
      <c r="L504" s="203">
        <f t="shared" si="180"/>
        <v>0</v>
      </c>
    </row>
    <row r="505" spans="1:12" s="57" customFormat="1" ht="12.75">
      <c r="A505" s="124"/>
      <c r="B505" s="107" t="s">
        <v>24</v>
      </c>
      <c r="C505" s="221" t="s">
        <v>4</v>
      </c>
      <c r="D505" s="155">
        <f aca="true" t="shared" si="181" ref="D505:L506">D507</f>
        <v>8698338</v>
      </c>
      <c r="E505" s="155">
        <f t="shared" si="181"/>
        <v>3956558</v>
      </c>
      <c r="F505" s="155">
        <f t="shared" si="181"/>
        <v>41800</v>
      </c>
      <c r="G505" s="155">
        <f>G507</f>
        <v>3974073</v>
      </c>
      <c r="H505" s="155">
        <f t="shared" si="181"/>
        <v>4724265</v>
      </c>
      <c r="I505" s="155">
        <f t="shared" si="181"/>
        <v>0</v>
      </c>
      <c r="J505" s="155">
        <f t="shared" si="181"/>
        <v>0</v>
      </c>
      <c r="K505" s="155">
        <f t="shared" si="181"/>
        <v>0</v>
      </c>
      <c r="L505" s="155">
        <f t="shared" si="181"/>
        <v>0</v>
      </c>
    </row>
    <row r="506" spans="1:14" s="57" customFormat="1" ht="12.75">
      <c r="A506" s="124"/>
      <c r="B506" s="123" t="s">
        <v>10</v>
      </c>
      <c r="C506" s="222" t="s">
        <v>5</v>
      </c>
      <c r="D506" s="157">
        <f t="shared" si="181"/>
        <v>2997685</v>
      </c>
      <c r="E506" s="157">
        <f t="shared" si="181"/>
        <v>2709002</v>
      </c>
      <c r="F506" s="157">
        <f t="shared" si="181"/>
        <v>96394</v>
      </c>
      <c r="G506" s="157">
        <f>G508</f>
        <v>2809028</v>
      </c>
      <c r="H506" s="157">
        <f t="shared" si="181"/>
        <v>188657</v>
      </c>
      <c r="I506" s="157">
        <f t="shared" si="181"/>
        <v>252703</v>
      </c>
      <c r="J506" s="157">
        <f t="shared" si="181"/>
        <v>0</v>
      </c>
      <c r="K506" s="157">
        <f t="shared" si="181"/>
        <v>0</v>
      </c>
      <c r="L506" s="157">
        <f t="shared" si="181"/>
        <v>0</v>
      </c>
      <c r="N506" s="206"/>
    </row>
    <row r="507" spans="1:12" s="57" customFormat="1" ht="12.75">
      <c r="A507" s="124"/>
      <c r="B507" s="154" t="s">
        <v>37</v>
      </c>
      <c r="C507" s="190" t="s">
        <v>4</v>
      </c>
      <c r="D507" s="62">
        <f>D509+D511</f>
        <v>8698338</v>
      </c>
      <c r="E507" s="62">
        <f aca="true" t="shared" si="182" ref="D507:L508">E509+E511</f>
        <v>3956558</v>
      </c>
      <c r="F507" s="62">
        <f t="shared" si="182"/>
        <v>41800</v>
      </c>
      <c r="G507" s="62">
        <f>G509+G511</f>
        <v>3974073</v>
      </c>
      <c r="H507" s="62">
        <f t="shared" si="182"/>
        <v>4724265</v>
      </c>
      <c r="I507" s="62">
        <f t="shared" si="182"/>
        <v>0</v>
      </c>
      <c r="J507" s="62">
        <f t="shared" si="182"/>
        <v>0</v>
      </c>
      <c r="K507" s="62">
        <f t="shared" si="182"/>
        <v>0</v>
      </c>
      <c r="L507" s="62">
        <f t="shared" si="182"/>
        <v>0</v>
      </c>
    </row>
    <row r="508" spans="1:12" s="57" customFormat="1" ht="12.75">
      <c r="A508" s="124"/>
      <c r="B508" s="225" t="s">
        <v>126</v>
      </c>
      <c r="C508" s="191" t="s">
        <v>5</v>
      </c>
      <c r="D508" s="62">
        <f t="shared" si="182"/>
        <v>2997685</v>
      </c>
      <c r="E508" s="62">
        <f t="shared" si="182"/>
        <v>2709002</v>
      </c>
      <c r="F508" s="62">
        <f t="shared" si="182"/>
        <v>96394</v>
      </c>
      <c r="G508" s="62">
        <f>G510+G512</f>
        <v>2809028</v>
      </c>
      <c r="H508" s="62">
        <f t="shared" si="182"/>
        <v>188657</v>
      </c>
      <c r="I508" s="62">
        <f t="shared" si="182"/>
        <v>252703</v>
      </c>
      <c r="J508" s="62">
        <f t="shared" si="182"/>
        <v>0</v>
      </c>
      <c r="K508" s="62">
        <f t="shared" si="182"/>
        <v>0</v>
      </c>
      <c r="L508" s="62">
        <f t="shared" si="182"/>
        <v>0</v>
      </c>
    </row>
    <row r="509" spans="1:12" s="57" customFormat="1" ht="20.25" customHeight="1">
      <c r="A509" s="775" t="s">
        <v>58</v>
      </c>
      <c r="B509" s="83" t="s">
        <v>56</v>
      </c>
      <c r="C509" s="149" t="s">
        <v>4</v>
      </c>
      <c r="D509" s="143">
        <f>D539+D633+D676</f>
        <v>8687617</v>
      </c>
      <c r="E509" s="143">
        <f aca="true" t="shared" si="183" ref="D509:L510">E539+E633+E676</f>
        <v>3955873</v>
      </c>
      <c r="F509" s="143">
        <f t="shared" si="183"/>
        <v>14975</v>
      </c>
      <c r="G509" s="143">
        <f>G539+G633+G676</f>
        <v>3970848</v>
      </c>
      <c r="H509" s="143">
        <f t="shared" si="183"/>
        <v>4716769</v>
      </c>
      <c r="I509" s="143">
        <f t="shared" si="183"/>
        <v>0</v>
      </c>
      <c r="J509" s="143">
        <f t="shared" si="183"/>
        <v>0</v>
      </c>
      <c r="K509" s="143">
        <f t="shared" si="183"/>
        <v>0</v>
      </c>
      <c r="L509" s="143">
        <f t="shared" si="183"/>
        <v>0</v>
      </c>
    </row>
    <row r="510" spans="1:12" s="57" customFormat="1" ht="18" customHeight="1">
      <c r="A510" s="775"/>
      <c r="B510" s="91"/>
      <c r="C510" s="77" t="s">
        <v>5</v>
      </c>
      <c r="D510" s="144">
        <f t="shared" si="183"/>
        <v>2947795</v>
      </c>
      <c r="E510" s="144">
        <f t="shared" si="183"/>
        <v>2709002</v>
      </c>
      <c r="F510" s="144">
        <f t="shared" si="183"/>
        <v>96103</v>
      </c>
      <c r="G510" s="144">
        <f>G540+G634+G677</f>
        <v>2784450</v>
      </c>
      <c r="H510" s="144">
        <f t="shared" si="183"/>
        <v>163345</v>
      </c>
      <c r="I510" s="144">
        <f t="shared" si="183"/>
        <v>0</v>
      </c>
      <c r="J510" s="144">
        <f t="shared" si="183"/>
        <v>0</v>
      </c>
      <c r="K510" s="144">
        <f t="shared" si="183"/>
        <v>0</v>
      </c>
      <c r="L510" s="144">
        <f t="shared" si="183"/>
        <v>0</v>
      </c>
    </row>
    <row r="511" spans="1:12" s="57" customFormat="1" ht="20.25" customHeight="1">
      <c r="A511" s="775" t="s">
        <v>291</v>
      </c>
      <c r="B511" s="83" t="s">
        <v>311</v>
      </c>
      <c r="C511" s="149" t="s">
        <v>4</v>
      </c>
      <c r="D511" s="130">
        <f aca="true" t="shared" si="184" ref="D511:H512">D678</f>
        <v>10721</v>
      </c>
      <c r="E511" s="130">
        <f t="shared" si="184"/>
        <v>685</v>
      </c>
      <c r="F511" s="130">
        <f t="shared" si="184"/>
        <v>26825</v>
      </c>
      <c r="G511" s="130">
        <f t="shared" si="184"/>
        <v>3225</v>
      </c>
      <c r="H511" s="130">
        <f t="shared" si="184"/>
        <v>7496</v>
      </c>
      <c r="I511" s="143">
        <v>0</v>
      </c>
      <c r="J511" s="143">
        <v>0</v>
      </c>
      <c r="K511" s="143">
        <v>0</v>
      </c>
      <c r="L511" s="143">
        <v>0</v>
      </c>
    </row>
    <row r="512" spans="1:18" s="57" customFormat="1" ht="18" customHeight="1">
      <c r="A512" s="775"/>
      <c r="B512" s="91"/>
      <c r="C512" s="77" t="s">
        <v>5</v>
      </c>
      <c r="D512" s="144">
        <f t="shared" si="184"/>
        <v>49890</v>
      </c>
      <c r="E512" s="144">
        <f t="shared" si="184"/>
        <v>0</v>
      </c>
      <c r="F512" s="144">
        <f t="shared" si="184"/>
        <v>291</v>
      </c>
      <c r="G512" s="144">
        <f t="shared" si="184"/>
        <v>24578</v>
      </c>
      <c r="H512" s="144">
        <f t="shared" si="184"/>
        <v>25312</v>
      </c>
      <c r="I512" s="144">
        <v>252703</v>
      </c>
      <c r="J512" s="144">
        <v>0</v>
      </c>
      <c r="K512" s="144">
        <v>0</v>
      </c>
      <c r="L512" s="144">
        <v>0</v>
      </c>
      <c r="Q512" s="206"/>
      <c r="R512" s="160"/>
    </row>
    <row r="513" spans="1:18" ht="15" customHeight="1">
      <c r="A513" s="125"/>
      <c r="B513" s="268" t="s">
        <v>382</v>
      </c>
      <c r="C513" s="269" t="s">
        <v>4</v>
      </c>
      <c r="D513" s="155">
        <f aca="true" t="shared" si="185" ref="D513:L514">D521</f>
        <v>35000</v>
      </c>
      <c r="E513" s="155">
        <f t="shared" si="185"/>
        <v>0</v>
      </c>
      <c r="F513" s="155">
        <f t="shared" si="185"/>
        <v>35000</v>
      </c>
      <c r="G513" s="155">
        <f>G521</f>
        <v>35000</v>
      </c>
      <c r="H513" s="155">
        <f t="shared" si="185"/>
        <v>0</v>
      </c>
      <c r="I513" s="155">
        <f t="shared" si="185"/>
        <v>0</v>
      </c>
      <c r="J513" s="155">
        <f t="shared" si="185"/>
        <v>0</v>
      </c>
      <c r="K513" s="155">
        <f t="shared" si="185"/>
        <v>0</v>
      </c>
      <c r="L513" s="155">
        <f t="shared" si="185"/>
        <v>0</v>
      </c>
      <c r="R513" s="160"/>
    </row>
    <row r="514" spans="1:18" ht="12.75">
      <c r="A514" s="125"/>
      <c r="B514" s="92" t="s">
        <v>10</v>
      </c>
      <c r="C514" s="156" t="s">
        <v>5</v>
      </c>
      <c r="D514" s="157">
        <f t="shared" si="185"/>
        <v>35001</v>
      </c>
      <c r="E514" s="157">
        <f t="shared" si="185"/>
        <v>0</v>
      </c>
      <c r="F514" s="157">
        <f t="shared" si="185"/>
        <v>23685</v>
      </c>
      <c r="G514" s="157">
        <f>G522</f>
        <v>23685</v>
      </c>
      <c r="H514" s="157">
        <f t="shared" si="185"/>
        <v>11316</v>
      </c>
      <c r="I514" s="157">
        <f t="shared" si="185"/>
        <v>0</v>
      </c>
      <c r="J514" s="157">
        <f t="shared" si="185"/>
        <v>0</v>
      </c>
      <c r="K514" s="157">
        <f t="shared" si="185"/>
        <v>0</v>
      </c>
      <c r="L514" s="157">
        <f t="shared" si="185"/>
        <v>0</v>
      </c>
      <c r="R514" s="160"/>
    </row>
    <row r="515" spans="1:12" ht="12.75" hidden="1">
      <c r="A515" s="125"/>
      <c r="B515" s="108" t="s">
        <v>29</v>
      </c>
      <c r="C515" s="71" t="s">
        <v>4</v>
      </c>
      <c r="D515" s="88"/>
      <c r="E515" s="88"/>
      <c r="F515" s="88"/>
      <c r="G515" s="88"/>
      <c r="H515" s="88"/>
      <c r="I515" s="88"/>
      <c r="J515" s="88"/>
      <c r="K515" s="88"/>
      <c r="L515" s="88"/>
    </row>
    <row r="516" spans="1:12" ht="12.75" hidden="1">
      <c r="A516" s="125"/>
      <c r="B516" s="140"/>
      <c r="C516" s="79" t="s">
        <v>5</v>
      </c>
      <c r="D516" s="92"/>
      <c r="E516" s="92"/>
      <c r="F516" s="92"/>
      <c r="G516" s="92"/>
      <c r="H516" s="92"/>
      <c r="I516" s="92"/>
      <c r="J516" s="92"/>
      <c r="K516" s="92"/>
      <c r="L516" s="92"/>
    </row>
    <row r="517" spans="1:12" ht="12.75" hidden="1">
      <c r="A517" s="125"/>
      <c r="B517" s="109" t="s">
        <v>43</v>
      </c>
      <c r="C517" s="71" t="s">
        <v>4</v>
      </c>
      <c r="D517" s="88"/>
      <c r="E517" s="88"/>
      <c r="F517" s="88"/>
      <c r="G517" s="88"/>
      <c r="H517" s="88"/>
      <c r="I517" s="88"/>
      <c r="J517" s="88"/>
      <c r="K517" s="88"/>
      <c r="L517" s="88"/>
    </row>
    <row r="518" spans="1:12" ht="12.75" hidden="1">
      <c r="A518" s="125"/>
      <c r="B518" s="110"/>
      <c r="C518" s="79" t="s">
        <v>5</v>
      </c>
      <c r="D518" s="88"/>
      <c r="E518" s="88"/>
      <c r="F518" s="88"/>
      <c r="G518" s="88"/>
      <c r="H518" s="88"/>
      <c r="I518" s="88"/>
      <c r="J518" s="88"/>
      <c r="K518" s="88"/>
      <c r="L518" s="88"/>
    </row>
    <row r="519" spans="1:12" ht="12.75" hidden="1">
      <c r="A519" s="125"/>
      <c r="B519" s="109" t="s">
        <v>30</v>
      </c>
      <c r="C519" s="42" t="s">
        <v>4</v>
      </c>
      <c r="D519" s="83"/>
      <c r="E519" s="83"/>
      <c r="F519" s="83"/>
      <c r="G519" s="83"/>
      <c r="H519" s="83"/>
      <c r="I519" s="83"/>
      <c r="J519" s="83"/>
      <c r="K519" s="83"/>
      <c r="L519" s="83"/>
    </row>
    <row r="520" spans="1:12" ht="12.75" hidden="1">
      <c r="A520" s="125"/>
      <c r="B520" s="110" t="s">
        <v>31</v>
      </c>
      <c r="C520" s="79" t="s">
        <v>5</v>
      </c>
      <c r="D520" s="88"/>
      <c r="E520" s="88"/>
      <c r="F520" s="88"/>
      <c r="G520" s="88"/>
      <c r="H520" s="88"/>
      <c r="I520" s="88"/>
      <c r="J520" s="88"/>
      <c r="K520" s="88"/>
      <c r="L520" s="88"/>
    </row>
    <row r="521" spans="1:18" ht="12.75">
      <c r="A521" s="125"/>
      <c r="B521" s="121" t="s">
        <v>37</v>
      </c>
      <c r="C521" s="42" t="s">
        <v>4</v>
      </c>
      <c r="D521" s="130">
        <f aca="true" t="shared" si="186" ref="D521:L522">D523</f>
        <v>35000</v>
      </c>
      <c r="E521" s="130">
        <f t="shared" si="186"/>
        <v>0</v>
      </c>
      <c r="F521" s="130">
        <f t="shared" si="186"/>
        <v>35000</v>
      </c>
      <c r="G521" s="130">
        <f>G523</f>
        <v>35000</v>
      </c>
      <c r="H521" s="130">
        <f t="shared" si="186"/>
        <v>0</v>
      </c>
      <c r="I521" s="130">
        <f t="shared" si="186"/>
        <v>0</v>
      </c>
      <c r="J521" s="130">
        <f t="shared" si="186"/>
        <v>0</v>
      </c>
      <c r="K521" s="130">
        <f t="shared" si="186"/>
        <v>0</v>
      </c>
      <c r="L521" s="130">
        <f t="shared" si="186"/>
        <v>0</v>
      </c>
      <c r="R521" s="160"/>
    </row>
    <row r="522" spans="1:12" ht="12.75">
      <c r="A522" s="125"/>
      <c r="B522" s="123"/>
      <c r="C522" s="79" t="s">
        <v>5</v>
      </c>
      <c r="D522" s="130">
        <f t="shared" si="186"/>
        <v>35001</v>
      </c>
      <c r="E522" s="130">
        <f t="shared" si="186"/>
        <v>0</v>
      </c>
      <c r="F522" s="130">
        <f t="shared" si="186"/>
        <v>23685</v>
      </c>
      <c r="G522" s="130">
        <f>G524</f>
        <v>23685</v>
      </c>
      <c r="H522" s="130">
        <f t="shared" si="186"/>
        <v>11316</v>
      </c>
      <c r="I522" s="130">
        <f t="shared" si="186"/>
        <v>0</v>
      </c>
      <c r="J522" s="130">
        <f t="shared" si="186"/>
        <v>0</v>
      </c>
      <c r="K522" s="130">
        <f t="shared" si="186"/>
        <v>0</v>
      </c>
      <c r="L522" s="130">
        <f t="shared" si="186"/>
        <v>0</v>
      </c>
    </row>
    <row r="523" spans="1:18" s="57" customFormat="1" ht="12.75">
      <c r="A523" s="775" t="s">
        <v>58</v>
      </c>
      <c r="B523" s="83" t="s">
        <v>56</v>
      </c>
      <c r="C523" s="149" t="s">
        <v>4</v>
      </c>
      <c r="D523" s="143">
        <f aca="true" t="shared" si="187" ref="D523:L524">D551</f>
        <v>35000</v>
      </c>
      <c r="E523" s="143">
        <f t="shared" si="187"/>
        <v>0</v>
      </c>
      <c r="F523" s="143">
        <f t="shared" si="187"/>
        <v>35000</v>
      </c>
      <c r="G523" s="143">
        <f>G551</f>
        <v>35000</v>
      </c>
      <c r="H523" s="143">
        <f t="shared" si="187"/>
        <v>0</v>
      </c>
      <c r="I523" s="143">
        <f t="shared" si="187"/>
        <v>0</v>
      </c>
      <c r="J523" s="143">
        <f t="shared" si="187"/>
        <v>0</v>
      </c>
      <c r="K523" s="143">
        <f t="shared" si="187"/>
        <v>0</v>
      </c>
      <c r="L523" s="143">
        <f t="shared" si="187"/>
        <v>0</v>
      </c>
      <c r="R523" s="160"/>
    </row>
    <row r="524" spans="1:12" s="57" customFormat="1" ht="12.75">
      <c r="A524" s="775"/>
      <c r="B524" s="290"/>
      <c r="C524" s="329" t="s">
        <v>5</v>
      </c>
      <c r="D524" s="144">
        <f t="shared" si="187"/>
        <v>35001</v>
      </c>
      <c r="E524" s="144">
        <f t="shared" si="187"/>
        <v>0</v>
      </c>
      <c r="F524" s="144">
        <f t="shared" si="187"/>
        <v>23685</v>
      </c>
      <c r="G524" s="144">
        <f>G552</f>
        <v>23685</v>
      </c>
      <c r="H524" s="144">
        <f t="shared" si="187"/>
        <v>11316</v>
      </c>
      <c r="I524" s="144">
        <f t="shared" si="187"/>
        <v>0</v>
      </c>
      <c r="J524" s="144">
        <f t="shared" si="187"/>
        <v>0</v>
      </c>
      <c r="K524" s="144">
        <f t="shared" si="187"/>
        <v>0</v>
      </c>
      <c r="L524" s="144">
        <f t="shared" si="187"/>
        <v>0</v>
      </c>
    </row>
    <row r="525" spans="1:18" s="57" customFormat="1" ht="12.75">
      <c r="A525" s="124"/>
      <c r="B525" s="823" t="s">
        <v>55</v>
      </c>
      <c r="C525" s="824"/>
      <c r="D525" s="825"/>
      <c r="E525" s="824"/>
      <c r="F525" s="824"/>
      <c r="G525" s="825"/>
      <c r="H525" s="825"/>
      <c r="I525" s="824"/>
      <c r="J525" s="824"/>
      <c r="K525" s="824"/>
      <c r="L525" s="842"/>
      <c r="R525" s="206"/>
    </row>
    <row r="526" spans="1:21" ht="12.75">
      <c r="A526" s="125"/>
      <c r="B526" s="749" t="s">
        <v>8</v>
      </c>
      <c r="C526" s="749"/>
      <c r="D526" s="749"/>
      <c r="E526" s="749"/>
      <c r="F526" s="749"/>
      <c r="G526" s="749"/>
      <c r="H526" s="749"/>
      <c r="I526" s="749"/>
      <c r="J526" s="749"/>
      <c r="K526" s="749"/>
      <c r="L526" s="750"/>
      <c r="R526" s="68"/>
      <c r="S526" s="68"/>
      <c r="T526" s="68"/>
      <c r="U526" s="68"/>
    </row>
    <row r="527" spans="1:21" ht="12.75">
      <c r="A527" s="125"/>
      <c r="B527" s="87" t="s">
        <v>12</v>
      </c>
      <c r="C527" s="42" t="s">
        <v>4</v>
      </c>
      <c r="D527" s="130">
        <f aca="true" t="shared" si="188" ref="D527:L528">D529+D541</f>
        <v>7462345</v>
      </c>
      <c r="E527" s="130">
        <f t="shared" si="188"/>
        <v>3928759</v>
      </c>
      <c r="F527" s="130">
        <f t="shared" si="188"/>
        <v>49975</v>
      </c>
      <c r="G527" s="130">
        <f>G529+G541</f>
        <v>3978734</v>
      </c>
      <c r="H527" s="130">
        <f>H529+H541</f>
        <v>3483611</v>
      </c>
      <c r="I527" s="130">
        <f t="shared" si="188"/>
        <v>0</v>
      </c>
      <c r="J527" s="130">
        <f t="shared" si="188"/>
        <v>0</v>
      </c>
      <c r="K527" s="130">
        <f t="shared" si="188"/>
        <v>0</v>
      </c>
      <c r="L527" s="130">
        <f t="shared" si="188"/>
        <v>0</v>
      </c>
      <c r="R527" s="68"/>
      <c r="S527" s="68"/>
      <c r="T527" s="68"/>
      <c r="U527" s="68"/>
    </row>
    <row r="528" spans="1:21" ht="13.5" thickBot="1">
      <c r="A528" s="125"/>
      <c r="B528" s="134"/>
      <c r="C528" s="135" t="s">
        <v>5</v>
      </c>
      <c r="D528" s="136">
        <f t="shared" si="188"/>
        <v>2967045</v>
      </c>
      <c r="E528" s="136">
        <f t="shared" si="188"/>
        <v>2693916</v>
      </c>
      <c r="F528" s="136">
        <f t="shared" si="188"/>
        <v>119722</v>
      </c>
      <c r="G528" s="136">
        <f>G530+G542</f>
        <v>2792983</v>
      </c>
      <c r="H528" s="136">
        <f>H530+H542</f>
        <v>174062</v>
      </c>
      <c r="I528" s="136">
        <f t="shared" si="188"/>
        <v>0</v>
      </c>
      <c r="J528" s="136">
        <f t="shared" si="188"/>
        <v>0</v>
      </c>
      <c r="K528" s="136">
        <f t="shared" si="188"/>
        <v>0</v>
      </c>
      <c r="L528" s="136">
        <f t="shared" si="188"/>
        <v>0</v>
      </c>
      <c r="R528" s="428"/>
      <c r="S528" s="68"/>
      <c r="T528" s="68"/>
      <c r="U528" s="68"/>
    </row>
    <row r="529" spans="1:21" ht="15" customHeight="1">
      <c r="A529" s="125"/>
      <c r="B529" s="107" t="s">
        <v>24</v>
      </c>
      <c r="C529" s="124" t="s">
        <v>4</v>
      </c>
      <c r="D529" s="155">
        <f aca="true" t="shared" si="189" ref="D529:L530">D537</f>
        <v>7427345</v>
      </c>
      <c r="E529" s="155">
        <f t="shared" si="189"/>
        <v>3928759</v>
      </c>
      <c r="F529" s="155">
        <f t="shared" si="189"/>
        <v>14975</v>
      </c>
      <c r="G529" s="155">
        <f>G537</f>
        <v>3943734</v>
      </c>
      <c r="H529" s="155">
        <f t="shared" si="189"/>
        <v>3483611</v>
      </c>
      <c r="I529" s="155">
        <f t="shared" si="189"/>
        <v>0</v>
      </c>
      <c r="J529" s="155">
        <f t="shared" si="189"/>
        <v>0</v>
      </c>
      <c r="K529" s="155">
        <f t="shared" si="189"/>
        <v>0</v>
      </c>
      <c r="L529" s="155">
        <f t="shared" si="189"/>
        <v>0</v>
      </c>
      <c r="R529" s="428"/>
      <c r="S529" s="68"/>
      <c r="T529" s="68"/>
      <c r="U529" s="68"/>
    </row>
    <row r="530" spans="1:21" ht="12.75">
      <c r="A530" s="125"/>
      <c r="B530" s="93" t="s">
        <v>10</v>
      </c>
      <c r="C530" s="156" t="s">
        <v>5</v>
      </c>
      <c r="D530" s="157">
        <f t="shared" si="189"/>
        <v>2932044</v>
      </c>
      <c r="E530" s="157">
        <f t="shared" si="189"/>
        <v>2693916</v>
      </c>
      <c r="F530" s="157">
        <f t="shared" si="189"/>
        <v>96037</v>
      </c>
      <c r="G530" s="157">
        <f>G538</f>
        <v>2769298</v>
      </c>
      <c r="H530" s="157">
        <f>H538</f>
        <v>162746</v>
      </c>
      <c r="I530" s="157">
        <f t="shared" si="189"/>
        <v>0</v>
      </c>
      <c r="J530" s="157">
        <f t="shared" si="189"/>
        <v>0</v>
      </c>
      <c r="K530" s="157">
        <f t="shared" si="189"/>
        <v>0</v>
      </c>
      <c r="L530" s="157">
        <f t="shared" si="189"/>
        <v>0</v>
      </c>
      <c r="R530" s="428"/>
      <c r="S530" s="68"/>
      <c r="T530" s="68"/>
      <c r="U530" s="68"/>
    </row>
    <row r="531" spans="1:21" ht="12.75" hidden="1">
      <c r="A531" s="125"/>
      <c r="B531" s="108" t="s">
        <v>29</v>
      </c>
      <c r="C531" s="71" t="s">
        <v>4</v>
      </c>
      <c r="D531" s="88"/>
      <c r="E531" s="88"/>
      <c r="F531" s="88"/>
      <c r="G531" s="88"/>
      <c r="H531" s="88"/>
      <c r="I531" s="88"/>
      <c r="J531" s="88"/>
      <c r="K531" s="88"/>
      <c r="L531" s="88"/>
      <c r="R531" s="68"/>
      <c r="S531" s="68"/>
      <c r="T531" s="68"/>
      <c r="U531" s="68"/>
    </row>
    <row r="532" spans="1:21" ht="12.75" hidden="1">
      <c r="A532" s="125"/>
      <c r="B532" s="140"/>
      <c r="C532" s="79" t="s">
        <v>5</v>
      </c>
      <c r="D532" s="92"/>
      <c r="E532" s="92"/>
      <c r="F532" s="92"/>
      <c r="G532" s="92"/>
      <c r="H532" s="92"/>
      <c r="I532" s="92"/>
      <c r="J532" s="92"/>
      <c r="K532" s="92"/>
      <c r="L532" s="92"/>
      <c r="R532" s="68"/>
      <c r="S532" s="68"/>
      <c r="T532" s="68"/>
      <c r="U532" s="68"/>
    </row>
    <row r="533" spans="1:21" ht="12.75" hidden="1">
      <c r="A533" s="125"/>
      <c r="B533" s="109" t="s">
        <v>43</v>
      </c>
      <c r="C533" s="71" t="s">
        <v>4</v>
      </c>
      <c r="D533" s="88"/>
      <c r="E533" s="88"/>
      <c r="F533" s="88"/>
      <c r="G533" s="88"/>
      <c r="H533" s="88"/>
      <c r="I533" s="88"/>
      <c r="J533" s="88"/>
      <c r="K533" s="88"/>
      <c r="L533" s="88"/>
      <c r="R533" s="68"/>
      <c r="S533" s="68"/>
      <c r="T533" s="68"/>
      <c r="U533" s="68"/>
    </row>
    <row r="534" spans="1:21" ht="12.75" hidden="1">
      <c r="A534" s="125"/>
      <c r="B534" s="110"/>
      <c r="C534" s="79" t="s">
        <v>5</v>
      </c>
      <c r="D534" s="88"/>
      <c r="E534" s="88"/>
      <c r="F534" s="88"/>
      <c r="G534" s="88"/>
      <c r="H534" s="88"/>
      <c r="I534" s="88"/>
      <c r="J534" s="88"/>
      <c r="K534" s="88"/>
      <c r="L534" s="88"/>
      <c r="R534" s="68"/>
      <c r="S534" s="68"/>
      <c r="T534" s="68"/>
      <c r="U534" s="68"/>
    </row>
    <row r="535" spans="1:21" ht="12.75" hidden="1">
      <c r="A535" s="125"/>
      <c r="B535" s="109" t="s">
        <v>30</v>
      </c>
      <c r="C535" s="42" t="s">
        <v>4</v>
      </c>
      <c r="D535" s="83"/>
      <c r="E535" s="83"/>
      <c r="F535" s="83"/>
      <c r="G535" s="83"/>
      <c r="H535" s="83"/>
      <c r="I535" s="83"/>
      <c r="J535" s="83"/>
      <c r="K535" s="83"/>
      <c r="L535" s="83"/>
      <c r="R535" s="68"/>
      <c r="S535" s="68"/>
      <c r="T535" s="68"/>
      <c r="U535" s="68"/>
    </row>
    <row r="536" spans="1:21" ht="12.75" hidden="1">
      <c r="A536" s="125"/>
      <c r="B536" s="110" t="s">
        <v>31</v>
      </c>
      <c r="C536" s="79" t="s">
        <v>5</v>
      </c>
      <c r="D536" s="88"/>
      <c r="E536" s="88"/>
      <c r="F536" s="88"/>
      <c r="G536" s="88"/>
      <c r="H536" s="88"/>
      <c r="I536" s="88"/>
      <c r="J536" s="88"/>
      <c r="K536" s="88"/>
      <c r="L536" s="88"/>
      <c r="R536" s="68"/>
      <c r="S536" s="68"/>
      <c r="T536" s="68"/>
      <c r="U536" s="68"/>
    </row>
    <row r="537" spans="1:21" ht="12.75">
      <c r="A537" s="125"/>
      <c r="B537" s="121" t="s">
        <v>37</v>
      </c>
      <c r="C537" s="42" t="s">
        <v>4</v>
      </c>
      <c r="D537" s="130">
        <f aca="true" t="shared" si="190" ref="D537:L538">D539</f>
        <v>7427345</v>
      </c>
      <c r="E537" s="130">
        <f t="shared" si="190"/>
        <v>3928759</v>
      </c>
      <c r="F537" s="130">
        <f t="shared" si="190"/>
        <v>14975</v>
      </c>
      <c r="G537" s="130">
        <f>G539</f>
        <v>3943734</v>
      </c>
      <c r="H537" s="130">
        <f t="shared" si="190"/>
        <v>3483611</v>
      </c>
      <c r="I537" s="130">
        <f t="shared" si="190"/>
        <v>0</v>
      </c>
      <c r="J537" s="130">
        <f t="shared" si="190"/>
        <v>0</v>
      </c>
      <c r="K537" s="130">
        <f t="shared" si="190"/>
        <v>0</v>
      </c>
      <c r="L537" s="130">
        <f t="shared" si="190"/>
        <v>0</v>
      </c>
      <c r="R537" s="68"/>
      <c r="S537" s="68"/>
      <c r="T537" s="68"/>
      <c r="U537" s="68"/>
    </row>
    <row r="538" spans="1:21" ht="12.75">
      <c r="A538" s="125"/>
      <c r="B538" s="123"/>
      <c r="C538" s="79" t="s">
        <v>5</v>
      </c>
      <c r="D538" s="130">
        <f t="shared" si="190"/>
        <v>2932044</v>
      </c>
      <c r="E538" s="130">
        <f t="shared" si="190"/>
        <v>2693916</v>
      </c>
      <c r="F538" s="130">
        <f t="shared" si="190"/>
        <v>96037</v>
      </c>
      <c r="G538" s="130">
        <f>G540</f>
        <v>2769298</v>
      </c>
      <c r="H538" s="130">
        <f t="shared" si="190"/>
        <v>162746</v>
      </c>
      <c r="I538" s="130">
        <f t="shared" si="190"/>
        <v>0</v>
      </c>
      <c r="J538" s="130">
        <f t="shared" si="190"/>
        <v>0</v>
      </c>
      <c r="K538" s="130">
        <f t="shared" si="190"/>
        <v>0</v>
      </c>
      <c r="L538" s="130">
        <f t="shared" si="190"/>
        <v>0</v>
      </c>
      <c r="R538" s="428"/>
      <c r="S538" s="68"/>
      <c r="T538" s="68"/>
      <c r="U538" s="68"/>
    </row>
    <row r="539" spans="1:21" s="57" customFormat="1" ht="12.75">
      <c r="A539" s="124"/>
      <c r="B539" s="83" t="s">
        <v>56</v>
      </c>
      <c r="C539" s="149" t="s">
        <v>4</v>
      </c>
      <c r="D539" s="143">
        <f aca="true" t="shared" si="191" ref="D539:L539">D562</f>
        <v>7427345</v>
      </c>
      <c r="E539" s="143">
        <f t="shared" si="191"/>
        <v>3928759</v>
      </c>
      <c r="F539" s="143">
        <f t="shared" si="191"/>
        <v>14975</v>
      </c>
      <c r="G539" s="143">
        <f t="shared" si="191"/>
        <v>3943734</v>
      </c>
      <c r="H539" s="143">
        <f t="shared" si="191"/>
        <v>3483611</v>
      </c>
      <c r="I539" s="143">
        <f t="shared" si="191"/>
        <v>0</v>
      </c>
      <c r="J539" s="143">
        <f t="shared" si="191"/>
        <v>0</v>
      </c>
      <c r="K539" s="143">
        <f t="shared" si="191"/>
        <v>0</v>
      </c>
      <c r="L539" s="143">
        <f t="shared" si="191"/>
        <v>0</v>
      </c>
      <c r="R539" s="396"/>
      <c r="S539" s="396"/>
      <c r="T539" s="396"/>
      <c r="U539" s="396"/>
    </row>
    <row r="540" spans="1:21" s="57" customFormat="1" ht="12.75">
      <c r="A540" s="124"/>
      <c r="B540" s="325"/>
      <c r="C540" s="330" t="s">
        <v>5</v>
      </c>
      <c r="D540" s="144">
        <f aca="true" t="shared" si="192" ref="D540:L540">D563</f>
        <v>2932044</v>
      </c>
      <c r="E540" s="144">
        <f t="shared" si="192"/>
        <v>2693916</v>
      </c>
      <c r="F540" s="144">
        <f t="shared" si="192"/>
        <v>96037</v>
      </c>
      <c r="G540" s="144">
        <f t="shared" si="192"/>
        <v>2769298</v>
      </c>
      <c r="H540" s="144">
        <f t="shared" si="192"/>
        <v>162746</v>
      </c>
      <c r="I540" s="144">
        <f t="shared" si="192"/>
        <v>0</v>
      </c>
      <c r="J540" s="144">
        <f t="shared" si="192"/>
        <v>0</v>
      </c>
      <c r="K540" s="144">
        <f t="shared" si="192"/>
        <v>0</v>
      </c>
      <c r="L540" s="144">
        <f t="shared" si="192"/>
        <v>0</v>
      </c>
      <c r="R540" s="685"/>
      <c r="S540" s="396"/>
      <c r="T540" s="396"/>
      <c r="U540" s="396"/>
    </row>
    <row r="541" spans="1:21" ht="15" customHeight="1">
      <c r="A541" s="125"/>
      <c r="B541" s="268" t="s">
        <v>382</v>
      </c>
      <c r="C541" s="269" t="s">
        <v>4</v>
      </c>
      <c r="D541" s="155">
        <f aca="true" t="shared" si="193" ref="D541:L542">D549</f>
        <v>35000</v>
      </c>
      <c r="E541" s="155">
        <f t="shared" si="193"/>
        <v>0</v>
      </c>
      <c r="F541" s="155">
        <f t="shared" si="193"/>
        <v>35000</v>
      </c>
      <c r="G541" s="155">
        <f>G549</f>
        <v>35000</v>
      </c>
      <c r="H541" s="155">
        <f t="shared" si="193"/>
        <v>0</v>
      </c>
      <c r="I541" s="155">
        <f t="shared" si="193"/>
        <v>0</v>
      </c>
      <c r="J541" s="155">
        <f t="shared" si="193"/>
        <v>0</v>
      </c>
      <c r="K541" s="155">
        <f t="shared" si="193"/>
        <v>0</v>
      </c>
      <c r="L541" s="155">
        <f t="shared" si="193"/>
        <v>0</v>
      </c>
      <c r="R541" s="68"/>
      <c r="S541" s="68"/>
      <c r="T541" s="68"/>
      <c r="U541" s="68"/>
    </row>
    <row r="542" spans="1:21" ht="12.75">
      <c r="A542" s="125"/>
      <c r="B542" s="92" t="s">
        <v>10</v>
      </c>
      <c r="C542" s="156" t="s">
        <v>5</v>
      </c>
      <c r="D542" s="157">
        <f t="shared" si="193"/>
        <v>35001</v>
      </c>
      <c r="E542" s="157">
        <f t="shared" si="193"/>
        <v>0</v>
      </c>
      <c r="F542" s="157">
        <f t="shared" si="193"/>
        <v>23685</v>
      </c>
      <c r="G542" s="157">
        <f>G550</f>
        <v>23685</v>
      </c>
      <c r="H542" s="157">
        <f t="shared" si="193"/>
        <v>11316</v>
      </c>
      <c r="I542" s="157">
        <f t="shared" si="193"/>
        <v>0</v>
      </c>
      <c r="J542" s="157">
        <f t="shared" si="193"/>
        <v>0</v>
      </c>
      <c r="K542" s="157">
        <f t="shared" si="193"/>
        <v>0</v>
      </c>
      <c r="L542" s="157">
        <f t="shared" si="193"/>
        <v>0</v>
      </c>
      <c r="R542" s="68"/>
      <c r="S542" s="68"/>
      <c r="T542" s="68"/>
      <c r="U542" s="68"/>
    </row>
    <row r="543" spans="1:12" ht="12.75" hidden="1">
      <c r="A543" s="125"/>
      <c r="B543" s="108" t="s">
        <v>29</v>
      </c>
      <c r="C543" s="71" t="s">
        <v>4</v>
      </c>
      <c r="D543" s="88"/>
      <c r="E543" s="88"/>
      <c r="F543" s="88"/>
      <c r="G543" s="88"/>
      <c r="H543" s="88"/>
      <c r="I543" s="88"/>
      <c r="J543" s="88"/>
      <c r="K543" s="88"/>
      <c r="L543" s="88"/>
    </row>
    <row r="544" spans="1:12" ht="12.75" hidden="1">
      <c r="A544" s="125"/>
      <c r="B544" s="140"/>
      <c r="C544" s="79" t="s">
        <v>5</v>
      </c>
      <c r="D544" s="92"/>
      <c r="E544" s="92"/>
      <c r="F544" s="92"/>
      <c r="G544" s="92"/>
      <c r="H544" s="92"/>
      <c r="I544" s="92"/>
      <c r="J544" s="92"/>
      <c r="K544" s="92"/>
      <c r="L544" s="92"/>
    </row>
    <row r="545" spans="1:12" ht="12.75" hidden="1">
      <c r="A545" s="125"/>
      <c r="B545" s="109" t="s">
        <v>43</v>
      </c>
      <c r="C545" s="71" t="s">
        <v>4</v>
      </c>
      <c r="D545" s="88"/>
      <c r="E545" s="88"/>
      <c r="F545" s="88"/>
      <c r="G545" s="88"/>
      <c r="H545" s="88"/>
      <c r="I545" s="88"/>
      <c r="J545" s="88"/>
      <c r="K545" s="88"/>
      <c r="L545" s="88"/>
    </row>
    <row r="546" spans="1:12" ht="12.75" hidden="1">
      <c r="A546" s="125"/>
      <c r="B546" s="110"/>
      <c r="C546" s="79" t="s">
        <v>5</v>
      </c>
      <c r="D546" s="88"/>
      <c r="E546" s="88"/>
      <c r="F546" s="88"/>
      <c r="G546" s="88"/>
      <c r="H546" s="88"/>
      <c r="I546" s="88"/>
      <c r="J546" s="88"/>
      <c r="K546" s="88"/>
      <c r="L546" s="88"/>
    </row>
    <row r="547" spans="1:12" ht="12.75" hidden="1">
      <c r="A547" s="125"/>
      <c r="B547" s="109" t="s">
        <v>30</v>
      </c>
      <c r="C547" s="42" t="s">
        <v>4</v>
      </c>
      <c r="D547" s="83"/>
      <c r="E547" s="83"/>
      <c r="F547" s="83"/>
      <c r="G547" s="83"/>
      <c r="H547" s="83"/>
      <c r="I547" s="83"/>
      <c r="J547" s="83"/>
      <c r="K547" s="83"/>
      <c r="L547" s="83"/>
    </row>
    <row r="548" spans="1:12" ht="12.75" hidden="1">
      <c r="A548" s="125"/>
      <c r="B548" s="110" t="s">
        <v>31</v>
      </c>
      <c r="C548" s="79" t="s">
        <v>5</v>
      </c>
      <c r="D548" s="88"/>
      <c r="E548" s="88"/>
      <c r="F548" s="88"/>
      <c r="G548" s="88"/>
      <c r="H548" s="88"/>
      <c r="I548" s="88"/>
      <c r="J548" s="88"/>
      <c r="K548" s="88"/>
      <c r="L548" s="88"/>
    </row>
    <row r="549" spans="1:12" ht="12.75">
      <c r="A549" s="125"/>
      <c r="B549" s="121" t="s">
        <v>37</v>
      </c>
      <c r="C549" s="42" t="s">
        <v>4</v>
      </c>
      <c r="D549" s="130">
        <f aca="true" t="shared" si="194" ref="D549:L550">D551</f>
        <v>35000</v>
      </c>
      <c r="E549" s="130">
        <f t="shared" si="194"/>
        <v>0</v>
      </c>
      <c r="F549" s="130">
        <f t="shared" si="194"/>
        <v>35000</v>
      </c>
      <c r="G549" s="130">
        <f>G551</f>
        <v>35000</v>
      </c>
      <c r="H549" s="130">
        <f t="shared" si="194"/>
        <v>0</v>
      </c>
      <c r="I549" s="130">
        <f t="shared" si="194"/>
        <v>0</v>
      </c>
      <c r="J549" s="130">
        <f t="shared" si="194"/>
        <v>0</v>
      </c>
      <c r="K549" s="130">
        <f t="shared" si="194"/>
        <v>0</v>
      </c>
      <c r="L549" s="130">
        <f t="shared" si="194"/>
        <v>0</v>
      </c>
    </row>
    <row r="550" spans="1:12" ht="12.75">
      <c r="A550" s="125"/>
      <c r="B550" s="123"/>
      <c r="C550" s="79" t="s">
        <v>5</v>
      </c>
      <c r="D550" s="130">
        <f t="shared" si="194"/>
        <v>35001</v>
      </c>
      <c r="E550" s="130">
        <f t="shared" si="194"/>
        <v>0</v>
      </c>
      <c r="F550" s="130">
        <f t="shared" si="194"/>
        <v>23685</v>
      </c>
      <c r="G550" s="130">
        <f>G552</f>
        <v>23685</v>
      </c>
      <c r="H550" s="130">
        <f t="shared" si="194"/>
        <v>11316</v>
      </c>
      <c r="I550" s="130">
        <f t="shared" si="194"/>
        <v>0</v>
      </c>
      <c r="J550" s="130">
        <f t="shared" si="194"/>
        <v>0</v>
      </c>
      <c r="K550" s="130">
        <f t="shared" si="194"/>
        <v>0</v>
      </c>
      <c r="L550" s="130">
        <f t="shared" si="194"/>
        <v>0</v>
      </c>
    </row>
    <row r="551" spans="1:12" s="57" customFormat="1" ht="12.75">
      <c r="A551" s="785" t="s">
        <v>58</v>
      </c>
      <c r="B551" s="83" t="s">
        <v>56</v>
      </c>
      <c r="C551" s="149" t="s">
        <v>4</v>
      </c>
      <c r="D551" s="143">
        <f>D607+D618</f>
        <v>35000</v>
      </c>
      <c r="E551" s="143">
        <f aca="true" t="shared" si="195" ref="D551:L552">E607+E618</f>
        <v>0</v>
      </c>
      <c r="F551" s="143">
        <f t="shared" si="195"/>
        <v>35000</v>
      </c>
      <c r="G551" s="143">
        <f>G607+G618</f>
        <v>35000</v>
      </c>
      <c r="H551" s="143">
        <f t="shared" si="195"/>
        <v>0</v>
      </c>
      <c r="I551" s="143">
        <f t="shared" si="195"/>
        <v>0</v>
      </c>
      <c r="J551" s="143">
        <f t="shared" si="195"/>
        <v>0</v>
      </c>
      <c r="K551" s="143">
        <f t="shared" si="195"/>
        <v>0</v>
      </c>
      <c r="L551" s="143">
        <f t="shared" si="195"/>
        <v>0</v>
      </c>
    </row>
    <row r="552" spans="1:12" s="57" customFormat="1" ht="12.75">
      <c r="A552" s="785"/>
      <c r="B552" s="290"/>
      <c r="C552" s="329" t="s">
        <v>5</v>
      </c>
      <c r="D552" s="144">
        <f t="shared" si="195"/>
        <v>35001</v>
      </c>
      <c r="E552" s="144">
        <f t="shared" si="195"/>
        <v>0</v>
      </c>
      <c r="F552" s="144">
        <f t="shared" si="195"/>
        <v>23685</v>
      </c>
      <c r="G552" s="144">
        <f>G608+G619</f>
        <v>23685</v>
      </c>
      <c r="H552" s="144">
        <f t="shared" si="195"/>
        <v>11316</v>
      </c>
      <c r="I552" s="144">
        <f t="shared" si="195"/>
        <v>0</v>
      </c>
      <c r="J552" s="144">
        <f t="shared" si="195"/>
        <v>0</v>
      </c>
      <c r="K552" s="144">
        <f t="shared" si="195"/>
        <v>0</v>
      </c>
      <c r="L552" s="144">
        <f t="shared" si="195"/>
        <v>0</v>
      </c>
    </row>
    <row r="553" spans="1:12" s="57" customFormat="1" ht="12.75">
      <c r="A553" s="124"/>
      <c r="B553" s="325" t="s">
        <v>126</v>
      </c>
      <c r="C553" s="330"/>
      <c r="D553" s="130"/>
      <c r="E553" s="130"/>
      <c r="F553" s="130"/>
      <c r="G553" s="130"/>
      <c r="H553" s="130"/>
      <c r="I553" s="130"/>
      <c r="J553" s="130"/>
      <c r="K553" s="130"/>
      <c r="L553" s="130"/>
    </row>
    <row r="554" spans="1:12" ht="15" customHeight="1">
      <c r="A554" s="125"/>
      <c r="B554" s="268" t="s">
        <v>24</v>
      </c>
      <c r="C554" s="269" t="s">
        <v>4</v>
      </c>
      <c r="D554" s="270">
        <f aca="true" t="shared" si="196" ref="D554:L555">D562</f>
        <v>7427345</v>
      </c>
      <c r="E554" s="270">
        <f t="shared" si="196"/>
        <v>3928759</v>
      </c>
      <c r="F554" s="270">
        <f t="shared" si="196"/>
        <v>14975</v>
      </c>
      <c r="G554" s="270">
        <f>G562</f>
        <v>3943734</v>
      </c>
      <c r="H554" s="270">
        <f t="shared" si="196"/>
        <v>3483611</v>
      </c>
      <c r="I554" s="270">
        <f t="shared" si="196"/>
        <v>0</v>
      </c>
      <c r="J554" s="270">
        <f t="shared" si="196"/>
        <v>0</v>
      </c>
      <c r="K554" s="270">
        <f t="shared" si="196"/>
        <v>0</v>
      </c>
      <c r="L554" s="270">
        <f t="shared" si="196"/>
        <v>0</v>
      </c>
    </row>
    <row r="555" spans="1:12" ht="12.75">
      <c r="A555" s="125"/>
      <c r="B555" s="92" t="s">
        <v>10</v>
      </c>
      <c r="C555" s="156" t="s">
        <v>5</v>
      </c>
      <c r="D555" s="157">
        <f t="shared" si="196"/>
        <v>2932044</v>
      </c>
      <c r="E555" s="157">
        <f t="shared" si="196"/>
        <v>2693916</v>
      </c>
      <c r="F555" s="157">
        <f t="shared" si="196"/>
        <v>96037</v>
      </c>
      <c r="G555" s="157">
        <f>G563</f>
        <v>2769298</v>
      </c>
      <c r="H555" s="157">
        <f>H563</f>
        <v>162746</v>
      </c>
      <c r="I555" s="157">
        <f t="shared" si="196"/>
        <v>0</v>
      </c>
      <c r="J555" s="157">
        <f t="shared" si="196"/>
        <v>0</v>
      </c>
      <c r="K555" s="157">
        <f t="shared" si="196"/>
        <v>0</v>
      </c>
      <c r="L555" s="157">
        <f t="shared" si="196"/>
        <v>0</v>
      </c>
    </row>
    <row r="556" spans="1:12" ht="12.75" hidden="1">
      <c r="A556" s="125"/>
      <c r="B556" s="108" t="s">
        <v>29</v>
      </c>
      <c r="C556" s="71" t="s">
        <v>4</v>
      </c>
      <c r="D556" s="88"/>
      <c r="E556" s="88"/>
      <c r="F556" s="88"/>
      <c r="G556" s="88"/>
      <c r="H556" s="88"/>
      <c r="I556" s="88"/>
      <c r="J556" s="88"/>
      <c r="K556" s="88"/>
      <c r="L556" s="88"/>
    </row>
    <row r="557" spans="1:12" ht="12.75" hidden="1">
      <c r="A557" s="125"/>
      <c r="B557" s="140"/>
      <c r="C557" s="79" t="s">
        <v>5</v>
      </c>
      <c r="D557" s="92"/>
      <c r="E557" s="92"/>
      <c r="F557" s="92"/>
      <c r="G557" s="92"/>
      <c r="H557" s="92"/>
      <c r="I557" s="92"/>
      <c r="J557" s="92"/>
      <c r="K557" s="92"/>
      <c r="L557" s="92"/>
    </row>
    <row r="558" spans="1:12" ht="12.75" hidden="1">
      <c r="A558" s="125"/>
      <c r="B558" s="109" t="s">
        <v>43</v>
      </c>
      <c r="C558" s="71" t="s">
        <v>4</v>
      </c>
      <c r="D558" s="88"/>
      <c r="E558" s="88"/>
      <c r="F558" s="88"/>
      <c r="G558" s="88"/>
      <c r="H558" s="88"/>
      <c r="I558" s="88"/>
      <c r="J558" s="88"/>
      <c r="K558" s="88"/>
      <c r="L558" s="88"/>
    </row>
    <row r="559" spans="1:12" ht="12.75" hidden="1">
      <c r="A559" s="125"/>
      <c r="B559" s="110"/>
      <c r="C559" s="79" t="s">
        <v>5</v>
      </c>
      <c r="D559" s="88"/>
      <c r="E559" s="88"/>
      <c r="F559" s="88"/>
      <c r="G559" s="88"/>
      <c r="H559" s="88"/>
      <c r="I559" s="88"/>
      <c r="J559" s="88"/>
      <c r="K559" s="88"/>
      <c r="L559" s="88"/>
    </row>
    <row r="560" spans="1:12" ht="12.75" hidden="1">
      <c r="A560" s="125"/>
      <c r="B560" s="109" t="s">
        <v>30</v>
      </c>
      <c r="C560" s="42" t="s">
        <v>4</v>
      </c>
      <c r="D560" s="83"/>
      <c r="E560" s="83"/>
      <c r="F560" s="83"/>
      <c r="G560" s="83"/>
      <c r="H560" s="83"/>
      <c r="I560" s="83"/>
      <c r="J560" s="83"/>
      <c r="K560" s="83"/>
      <c r="L560" s="83"/>
    </row>
    <row r="561" spans="1:12" ht="12.75" hidden="1">
      <c r="A561" s="125"/>
      <c r="B561" s="110" t="s">
        <v>31</v>
      </c>
      <c r="C561" s="42" t="s">
        <v>5</v>
      </c>
      <c r="D561" s="88"/>
      <c r="E561" s="88"/>
      <c r="F561" s="88"/>
      <c r="G561" s="88"/>
      <c r="H561" s="88"/>
      <c r="I561" s="88"/>
      <c r="J561" s="88"/>
      <c r="K561" s="88"/>
      <c r="L561" s="88"/>
    </row>
    <row r="562" spans="1:12" s="57" customFormat="1" ht="12.75">
      <c r="A562" s="124"/>
      <c r="B562" s="80" t="s">
        <v>56</v>
      </c>
      <c r="C562" s="71" t="s">
        <v>4</v>
      </c>
      <c r="D562" s="245">
        <f aca="true" t="shared" si="197" ref="D562:L562">D564+D566+D568+D570+D572+D574+D576+D578+D580+D582+D584+D586+D588+D590+D592+D594+D596+D598+D605+D616</f>
        <v>7427345</v>
      </c>
      <c r="E562" s="245">
        <f t="shared" si="197"/>
        <v>3928759</v>
      </c>
      <c r="F562" s="245">
        <f t="shared" si="197"/>
        <v>14975</v>
      </c>
      <c r="G562" s="245">
        <f t="shared" si="197"/>
        <v>3943734</v>
      </c>
      <c r="H562" s="245">
        <f t="shared" si="197"/>
        <v>3483611</v>
      </c>
      <c r="I562" s="245">
        <f t="shared" si="197"/>
        <v>0</v>
      </c>
      <c r="J562" s="245">
        <f t="shared" si="197"/>
        <v>0</v>
      </c>
      <c r="K562" s="245">
        <f t="shared" si="197"/>
        <v>0</v>
      </c>
      <c r="L562" s="245">
        <f t="shared" si="197"/>
        <v>0</v>
      </c>
    </row>
    <row r="563" spans="1:12" s="57" customFormat="1" ht="12.75">
      <c r="A563" s="124"/>
      <c r="B563" s="325"/>
      <c r="C563" s="327" t="s">
        <v>5</v>
      </c>
      <c r="D563" s="245">
        <f aca="true" t="shared" si="198" ref="D563:L563">D565+D567+D569+D571+D573+D575+D577+D579+D581+D583+D585+D587+D589+D591+D593+D595+D597+D599+D606+D617</f>
        <v>2932044</v>
      </c>
      <c r="E563" s="245">
        <f t="shared" si="198"/>
        <v>2693916</v>
      </c>
      <c r="F563" s="245">
        <f t="shared" si="198"/>
        <v>96037</v>
      </c>
      <c r="G563" s="245">
        <f t="shared" si="198"/>
        <v>2769298</v>
      </c>
      <c r="H563" s="245">
        <f t="shared" si="198"/>
        <v>162746</v>
      </c>
      <c r="I563" s="245">
        <f t="shared" si="198"/>
        <v>0</v>
      </c>
      <c r="J563" s="245">
        <f t="shared" si="198"/>
        <v>0</v>
      </c>
      <c r="K563" s="245">
        <f t="shared" si="198"/>
        <v>0</v>
      </c>
      <c r="L563" s="245">
        <f t="shared" si="198"/>
        <v>0</v>
      </c>
    </row>
    <row r="564" spans="1:12" s="396" customFormat="1" ht="19.5" customHeight="1">
      <c r="A564" s="798" t="s">
        <v>58</v>
      </c>
      <c r="B564" s="909" t="s">
        <v>318</v>
      </c>
      <c r="C564" s="397" t="s">
        <v>4</v>
      </c>
      <c r="D564" s="236">
        <f aca="true" t="shared" si="199" ref="D564:D599">G564+H564</f>
        <v>959672</v>
      </c>
      <c r="E564" s="236">
        <f>957811+1860</f>
        <v>959671</v>
      </c>
      <c r="F564" s="236">
        <v>0</v>
      </c>
      <c r="G564" s="236">
        <f>957811+1860</f>
        <v>959671</v>
      </c>
      <c r="H564" s="236">
        <v>1</v>
      </c>
      <c r="I564" s="143"/>
      <c r="J564" s="143"/>
      <c r="K564" s="143"/>
      <c r="L564" s="143"/>
    </row>
    <row r="565" spans="1:12" s="396" customFormat="1" ht="24" customHeight="1">
      <c r="A565" s="798"/>
      <c r="B565" s="910"/>
      <c r="C565" s="398" t="s">
        <v>5</v>
      </c>
      <c r="D565" s="186">
        <f t="shared" si="199"/>
        <v>957812</v>
      </c>
      <c r="E565" s="186">
        <v>957811</v>
      </c>
      <c r="F565" s="186">
        <v>0</v>
      </c>
      <c r="G565" s="186">
        <v>957811</v>
      </c>
      <c r="H565" s="219">
        <v>1</v>
      </c>
      <c r="I565" s="144"/>
      <c r="J565" s="144"/>
      <c r="K565" s="144"/>
      <c r="L565" s="144"/>
    </row>
    <row r="566" spans="1:12" s="396" customFormat="1" ht="19.5" customHeight="1">
      <c r="A566" s="798" t="s">
        <v>58</v>
      </c>
      <c r="B566" s="911" t="s">
        <v>319</v>
      </c>
      <c r="C566" s="399" t="s">
        <v>4</v>
      </c>
      <c r="D566" s="236">
        <f t="shared" si="199"/>
        <v>154501</v>
      </c>
      <c r="E566" s="153">
        <v>154500</v>
      </c>
      <c r="F566" s="153">
        <v>0</v>
      </c>
      <c r="G566" s="153">
        <v>154500</v>
      </c>
      <c r="H566" s="153">
        <v>1</v>
      </c>
      <c r="I566" s="130"/>
      <c r="J566" s="130"/>
      <c r="K566" s="130"/>
      <c r="L566" s="130"/>
    </row>
    <row r="567" spans="1:12" s="396" customFormat="1" ht="22.5" customHeight="1">
      <c r="A567" s="798"/>
      <c r="B567" s="912"/>
      <c r="C567" s="400" t="s">
        <v>5</v>
      </c>
      <c r="D567" s="186">
        <f t="shared" si="199"/>
        <v>153830</v>
      </c>
      <c r="E567" s="186">
        <v>153829</v>
      </c>
      <c r="F567" s="186">
        <v>0</v>
      </c>
      <c r="G567" s="186">
        <v>153829</v>
      </c>
      <c r="H567" s="219">
        <v>1</v>
      </c>
      <c r="I567" s="144"/>
      <c r="J567" s="144"/>
      <c r="K567" s="144"/>
      <c r="L567" s="144"/>
    </row>
    <row r="568" spans="1:12" s="396" customFormat="1" ht="18" customHeight="1">
      <c r="A568" s="798" t="s">
        <v>58</v>
      </c>
      <c r="B568" s="911" t="s">
        <v>320</v>
      </c>
      <c r="C568" s="399" t="s">
        <v>4</v>
      </c>
      <c r="D568" s="236">
        <f t="shared" si="199"/>
        <v>31258</v>
      </c>
      <c r="E568" s="153">
        <v>11958</v>
      </c>
      <c r="F568" s="153">
        <v>0</v>
      </c>
      <c r="G568" s="153">
        <v>11958</v>
      </c>
      <c r="H568" s="153">
        <v>19300</v>
      </c>
      <c r="I568" s="130"/>
      <c r="J568" s="130"/>
      <c r="K568" s="130"/>
      <c r="L568" s="130"/>
    </row>
    <row r="569" spans="1:12" s="396" customFormat="1" ht="18" customHeight="1">
      <c r="A569" s="798"/>
      <c r="B569" s="912"/>
      <c r="C569" s="400" t="s">
        <v>5</v>
      </c>
      <c r="D569" s="186">
        <f t="shared" si="199"/>
        <v>11968</v>
      </c>
      <c r="E569" s="186">
        <v>11958</v>
      </c>
      <c r="F569" s="186">
        <v>0</v>
      </c>
      <c r="G569" s="186">
        <v>11958</v>
      </c>
      <c r="H569" s="219">
        <v>10</v>
      </c>
      <c r="I569" s="144"/>
      <c r="J569" s="144"/>
      <c r="K569" s="144"/>
      <c r="L569" s="144"/>
    </row>
    <row r="570" spans="1:12" s="396" customFormat="1" ht="18" customHeight="1">
      <c r="A570" s="798" t="s">
        <v>58</v>
      </c>
      <c r="B570" s="913" t="s">
        <v>321</v>
      </c>
      <c r="C570" s="401" t="s">
        <v>4</v>
      </c>
      <c r="D570" s="236">
        <f t="shared" si="199"/>
        <v>113052</v>
      </c>
      <c r="E570" s="236">
        <v>94000</v>
      </c>
      <c r="F570" s="236">
        <v>0</v>
      </c>
      <c r="G570" s="236">
        <v>94000</v>
      </c>
      <c r="H570" s="236">
        <v>19052</v>
      </c>
      <c r="I570" s="143"/>
      <c r="J570" s="143"/>
      <c r="K570" s="143"/>
      <c r="L570" s="143"/>
    </row>
    <row r="571" spans="1:12" s="396" customFormat="1" ht="18" customHeight="1">
      <c r="A571" s="798"/>
      <c r="B571" s="912"/>
      <c r="C571" s="399" t="s">
        <v>5</v>
      </c>
      <c r="D571" s="186">
        <f t="shared" si="199"/>
        <v>93501</v>
      </c>
      <c r="E571" s="153">
        <v>93085</v>
      </c>
      <c r="F571" s="153">
        <v>143</v>
      </c>
      <c r="G571" s="153">
        <v>93228</v>
      </c>
      <c r="H571" s="245">
        <f>41+232</f>
        <v>273</v>
      </c>
      <c r="I571" s="130"/>
      <c r="J571" s="130"/>
      <c r="K571" s="130"/>
      <c r="L571" s="130"/>
    </row>
    <row r="572" spans="1:12" s="396" customFormat="1" ht="18" customHeight="1">
      <c r="A572" s="798" t="s">
        <v>58</v>
      </c>
      <c r="B572" s="913" t="s">
        <v>322</v>
      </c>
      <c r="C572" s="401" t="s">
        <v>4</v>
      </c>
      <c r="D572" s="236">
        <f t="shared" si="199"/>
        <v>357486</v>
      </c>
      <c r="E572" s="236">
        <v>171980</v>
      </c>
      <c r="F572" s="236">
        <v>0</v>
      </c>
      <c r="G572" s="236">
        <v>171980</v>
      </c>
      <c r="H572" s="236">
        <v>185506</v>
      </c>
      <c r="I572" s="143"/>
      <c r="J572" s="143"/>
      <c r="K572" s="143"/>
      <c r="L572" s="143"/>
    </row>
    <row r="573" spans="1:12" s="396" customFormat="1" ht="18" customHeight="1">
      <c r="A573" s="798"/>
      <c r="B573" s="912"/>
      <c r="C573" s="400" t="s">
        <v>5</v>
      </c>
      <c r="D573" s="186">
        <f t="shared" si="199"/>
        <v>189005</v>
      </c>
      <c r="E573" s="186">
        <v>171980</v>
      </c>
      <c r="F573" s="186">
        <v>11068</v>
      </c>
      <c r="G573" s="186">
        <v>183048</v>
      </c>
      <c r="H573" s="219">
        <f>5587+348+22</f>
        <v>5957</v>
      </c>
      <c r="I573" s="144"/>
      <c r="J573" s="144"/>
      <c r="K573" s="144"/>
      <c r="L573" s="144"/>
    </row>
    <row r="574" spans="1:12" s="396" customFormat="1" ht="18" customHeight="1">
      <c r="A574" s="798" t="s">
        <v>58</v>
      </c>
      <c r="B574" s="913" t="s">
        <v>323</v>
      </c>
      <c r="C574" s="401" t="s">
        <v>4</v>
      </c>
      <c r="D574" s="236">
        <f t="shared" si="199"/>
        <v>536316</v>
      </c>
      <c r="E574" s="236">
        <v>398836</v>
      </c>
      <c r="F574" s="236">
        <v>0</v>
      </c>
      <c r="G574" s="236">
        <v>398836</v>
      </c>
      <c r="H574" s="236">
        <v>137480</v>
      </c>
      <c r="I574" s="143"/>
      <c r="J574" s="143"/>
      <c r="K574" s="143"/>
      <c r="L574" s="143"/>
    </row>
    <row r="575" spans="1:12" s="396" customFormat="1" ht="18" customHeight="1">
      <c r="A575" s="798"/>
      <c r="B575" s="912"/>
      <c r="C575" s="400" t="s">
        <v>5</v>
      </c>
      <c r="D575" s="186">
        <f t="shared" si="199"/>
        <v>398837</v>
      </c>
      <c r="E575" s="186">
        <v>398836</v>
      </c>
      <c r="F575" s="186">
        <v>0</v>
      </c>
      <c r="G575" s="186">
        <v>398836</v>
      </c>
      <c r="H575" s="219">
        <v>1</v>
      </c>
      <c r="I575" s="144"/>
      <c r="J575" s="144"/>
      <c r="K575" s="144"/>
      <c r="L575" s="144"/>
    </row>
    <row r="576" spans="1:12" s="396" customFormat="1" ht="18" customHeight="1">
      <c r="A576" s="798" t="s">
        <v>58</v>
      </c>
      <c r="B576" s="913" t="s">
        <v>325</v>
      </c>
      <c r="C576" s="401" t="s">
        <v>4</v>
      </c>
      <c r="D576" s="236">
        <f t="shared" si="199"/>
        <v>170332</v>
      </c>
      <c r="E576" s="236">
        <v>100543</v>
      </c>
      <c r="F576" s="236">
        <v>0</v>
      </c>
      <c r="G576" s="236">
        <v>100543</v>
      </c>
      <c r="H576" s="236">
        <v>69789</v>
      </c>
      <c r="I576" s="143"/>
      <c r="J576" s="143"/>
      <c r="K576" s="143"/>
      <c r="L576" s="143"/>
    </row>
    <row r="577" spans="1:12" s="396" customFormat="1" ht="18" customHeight="1">
      <c r="A577" s="798"/>
      <c r="B577" s="912"/>
      <c r="C577" s="400" t="s">
        <v>5</v>
      </c>
      <c r="D577" s="186">
        <f t="shared" si="199"/>
        <v>100544</v>
      </c>
      <c r="E577" s="186">
        <v>100543</v>
      </c>
      <c r="F577" s="186">
        <v>0</v>
      </c>
      <c r="G577" s="186">
        <v>100543</v>
      </c>
      <c r="H577" s="219">
        <v>1</v>
      </c>
      <c r="I577" s="144"/>
      <c r="J577" s="144"/>
      <c r="K577" s="144"/>
      <c r="L577" s="144"/>
    </row>
    <row r="578" spans="1:12" s="396" customFormat="1" ht="18" customHeight="1">
      <c r="A578" s="798" t="s">
        <v>58</v>
      </c>
      <c r="B578" s="913" t="s">
        <v>326</v>
      </c>
      <c r="C578" s="401" t="s">
        <v>4</v>
      </c>
      <c r="D578" s="236">
        <f t="shared" si="199"/>
        <v>17575</v>
      </c>
      <c r="E578" s="236">
        <v>9349</v>
      </c>
      <c r="F578" s="236">
        <v>0</v>
      </c>
      <c r="G578" s="236">
        <v>9349</v>
      </c>
      <c r="H578" s="236">
        <v>8226</v>
      </c>
      <c r="I578" s="143"/>
      <c r="J578" s="143"/>
      <c r="K578" s="143"/>
      <c r="L578" s="143"/>
    </row>
    <row r="579" spans="1:12" s="396" customFormat="1" ht="18" customHeight="1">
      <c r="A579" s="798"/>
      <c r="B579" s="911"/>
      <c r="C579" s="399" t="s">
        <v>5</v>
      </c>
      <c r="D579" s="186">
        <f t="shared" si="199"/>
        <v>9368</v>
      </c>
      <c r="E579" s="153">
        <v>9309</v>
      </c>
      <c r="F579" s="153">
        <v>40</v>
      </c>
      <c r="G579" s="153">
        <v>9349</v>
      </c>
      <c r="H579" s="245">
        <v>19</v>
      </c>
      <c r="I579" s="130"/>
      <c r="J579" s="130"/>
      <c r="K579" s="130"/>
      <c r="L579" s="130"/>
    </row>
    <row r="580" spans="1:12" s="396" customFormat="1" ht="18" customHeight="1">
      <c r="A580" s="798" t="s">
        <v>58</v>
      </c>
      <c r="B580" s="913" t="s">
        <v>327</v>
      </c>
      <c r="C580" s="401" t="s">
        <v>4</v>
      </c>
      <c r="D580" s="236">
        <f t="shared" si="199"/>
        <v>94303</v>
      </c>
      <c r="E580" s="236">
        <v>48082</v>
      </c>
      <c r="F580" s="236">
        <v>0</v>
      </c>
      <c r="G580" s="236">
        <v>48082</v>
      </c>
      <c r="H580" s="236">
        <v>46221</v>
      </c>
      <c r="I580" s="143"/>
      <c r="J580" s="143"/>
      <c r="K580" s="143"/>
      <c r="L580" s="143"/>
    </row>
    <row r="581" spans="1:12" s="396" customFormat="1" ht="18" customHeight="1">
      <c r="A581" s="798"/>
      <c r="B581" s="912"/>
      <c r="C581" s="400" t="s">
        <v>5</v>
      </c>
      <c r="D581" s="186">
        <f t="shared" si="199"/>
        <v>38116</v>
      </c>
      <c r="E581" s="186">
        <v>38115</v>
      </c>
      <c r="F581" s="186">
        <v>0</v>
      </c>
      <c r="G581" s="186">
        <v>38115</v>
      </c>
      <c r="H581" s="219">
        <v>1</v>
      </c>
      <c r="I581" s="144"/>
      <c r="J581" s="144"/>
      <c r="K581" s="144"/>
      <c r="L581" s="144"/>
    </row>
    <row r="582" spans="1:12" s="396" customFormat="1" ht="18" customHeight="1">
      <c r="A582" s="798" t="s">
        <v>58</v>
      </c>
      <c r="B582" s="913" t="s">
        <v>328</v>
      </c>
      <c r="C582" s="401" t="s">
        <v>4</v>
      </c>
      <c r="D582" s="236">
        <f t="shared" si="199"/>
        <v>90592</v>
      </c>
      <c r="E582" s="236">
        <v>62335</v>
      </c>
      <c r="F582" s="236">
        <v>0</v>
      </c>
      <c r="G582" s="236">
        <v>62335</v>
      </c>
      <c r="H582" s="236">
        <v>28257</v>
      </c>
      <c r="I582" s="143"/>
      <c r="J582" s="143"/>
      <c r="K582" s="143"/>
      <c r="L582" s="143"/>
    </row>
    <row r="583" spans="1:12" s="396" customFormat="1" ht="18" customHeight="1">
      <c r="A583" s="798"/>
      <c r="B583" s="912"/>
      <c r="C583" s="400" t="s">
        <v>5</v>
      </c>
      <c r="D583" s="186">
        <f t="shared" si="199"/>
        <v>62336</v>
      </c>
      <c r="E583" s="186">
        <v>62335</v>
      </c>
      <c r="F583" s="186">
        <v>0</v>
      </c>
      <c r="G583" s="186">
        <v>62335</v>
      </c>
      <c r="H583" s="219">
        <v>1</v>
      </c>
      <c r="I583" s="144"/>
      <c r="J583" s="144"/>
      <c r="K583" s="144"/>
      <c r="L583" s="144"/>
    </row>
    <row r="584" spans="1:12" s="396" customFormat="1" ht="18" customHeight="1">
      <c r="A584" s="798" t="s">
        <v>58</v>
      </c>
      <c r="B584" s="913" t="s">
        <v>329</v>
      </c>
      <c r="C584" s="401" t="s">
        <v>4</v>
      </c>
      <c r="D584" s="236">
        <f t="shared" si="199"/>
        <v>401062</v>
      </c>
      <c r="E584" s="236">
        <v>227695</v>
      </c>
      <c r="F584" s="236">
        <v>0</v>
      </c>
      <c r="G584" s="236">
        <v>227695</v>
      </c>
      <c r="H584" s="236">
        <v>173367</v>
      </c>
      <c r="I584" s="143"/>
      <c r="J584" s="143"/>
      <c r="K584" s="143"/>
      <c r="L584" s="143"/>
    </row>
    <row r="585" spans="1:12" s="396" customFormat="1" ht="18" customHeight="1">
      <c r="A585" s="798"/>
      <c r="B585" s="912"/>
      <c r="C585" s="400" t="s">
        <v>5</v>
      </c>
      <c r="D585" s="186">
        <f t="shared" si="199"/>
        <v>230788</v>
      </c>
      <c r="E585" s="186">
        <v>173367</v>
      </c>
      <c r="F585" s="186">
        <v>6676</v>
      </c>
      <c r="G585" s="186">
        <v>180043</v>
      </c>
      <c r="H585" s="219">
        <v>50745</v>
      </c>
      <c r="I585" s="144"/>
      <c r="J585" s="144"/>
      <c r="K585" s="144"/>
      <c r="L585" s="144"/>
    </row>
    <row r="586" spans="1:12" s="396" customFormat="1" ht="17.25" customHeight="1">
      <c r="A586" s="798" t="s">
        <v>58</v>
      </c>
      <c r="B586" s="913" t="s">
        <v>330</v>
      </c>
      <c r="C586" s="401" t="s">
        <v>4</v>
      </c>
      <c r="D586" s="236">
        <f t="shared" si="199"/>
        <v>149096</v>
      </c>
      <c r="E586" s="236">
        <v>79615</v>
      </c>
      <c r="F586" s="236">
        <v>0</v>
      </c>
      <c r="G586" s="236">
        <v>79615</v>
      </c>
      <c r="H586" s="236">
        <v>69481</v>
      </c>
      <c r="I586" s="143"/>
      <c r="J586" s="143"/>
      <c r="K586" s="143"/>
      <c r="L586" s="143"/>
    </row>
    <row r="587" spans="1:12" s="396" customFormat="1" ht="18" customHeight="1">
      <c r="A587" s="798"/>
      <c r="B587" s="912"/>
      <c r="C587" s="399" t="s">
        <v>5</v>
      </c>
      <c r="D587" s="186">
        <f t="shared" si="199"/>
        <v>45759</v>
      </c>
      <c r="E587" s="153">
        <v>45758</v>
      </c>
      <c r="F587" s="153">
        <v>0</v>
      </c>
      <c r="G587" s="153">
        <v>45758</v>
      </c>
      <c r="H587" s="245">
        <v>1</v>
      </c>
      <c r="I587" s="130"/>
      <c r="J587" s="130"/>
      <c r="K587" s="130"/>
      <c r="L587" s="130"/>
    </row>
    <row r="588" spans="1:12" s="396" customFormat="1" ht="18" customHeight="1">
      <c r="A588" s="798" t="s">
        <v>58</v>
      </c>
      <c r="B588" s="909" t="s">
        <v>331</v>
      </c>
      <c r="C588" s="378" t="s">
        <v>4</v>
      </c>
      <c r="D588" s="236">
        <f t="shared" si="199"/>
        <v>119921</v>
      </c>
      <c r="E588" s="236">
        <v>75267</v>
      </c>
      <c r="F588" s="236">
        <v>0</v>
      </c>
      <c r="G588" s="236">
        <v>75267</v>
      </c>
      <c r="H588" s="236">
        <v>44654</v>
      </c>
      <c r="I588" s="143"/>
      <c r="J588" s="143"/>
      <c r="K588" s="143"/>
      <c r="L588" s="143"/>
    </row>
    <row r="589" spans="1:12" s="396" customFormat="1" ht="18" customHeight="1">
      <c r="A589" s="798"/>
      <c r="B589" s="918"/>
      <c r="C589" s="377" t="s">
        <v>5</v>
      </c>
      <c r="D589" s="186">
        <f t="shared" si="199"/>
        <v>70140</v>
      </c>
      <c r="E589" s="186">
        <v>70139</v>
      </c>
      <c r="F589" s="186">
        <v>0</v>
      </c>
      <c r="G589" s="186">
        <v>70139</v>
      </c>
      <c r="H589" s="219">
        <v>1</v>
      </c>
      <c r="I589" s="144"/>
      <c r="J589" s="144"/>
      <c r="K589" s="144"/>
      <c r="L589" s="144"/>
    </row>
    <row r="590" spans="1:12" s="396" customFormat="1" ht="18" customHeight="1">
      <c r="A590" s="798" t="s">
        <v>58</v>
      </c>
      <c r="B590" s="913" t="s">
        <v>333</v>
      </c>
      <c r="C590" s="401" t="s">
        <v>4</v>
      </c>
      <c r="D590" s="236">
        <f t="shared" si="199"/>
        <v>149925</v>
      </c>
      <c r="E590" s="236">
        <v>62206</v>
      </c>
      <c r="F590" s="236">
        <v>0</v>
      </c>
      <c r="G590" s="236">
        <v>62206</v>
      </c>
      <c r="H590" s="236">
        <v>87719</v>
      </c>
      <c r="I590" s="143"/>
      <c r="J590" s="143"/>
      <c r="K590" s="143"/>
      <c r="L590" s="143"/>
    </row>
    <row r="591" spans="1:12" s="396" customFormat="1" ht="18" customHeight="1">
      <c r="A591" s="798"/>
      <c r="B591" s="912"/>
      <c r="C591" s="400" t="s">
        <v>5</v>
      </c>
      <c r="D591" s="186">
        <f t="shared" si="199"/>
        <v>62109</v>
      </c>
      <c r="E591" s="186">
        <v>62094</v>
      </c>
      <c r="F591" s="186">
        <v>112</v>
      </c>
      <c r="G591" s="186">
        <v>62094</v>
      </c>
      <c r="H591" s="219">
        <f>1+14</f>
        <v>15</v>
      </c>
      <c r="I591" s="144"/>
      <c r="J591" s="144"/>
      <c r="K591" s="144"/>
      <c r="L591" s="144"/>
    </row>
    <row r="592" spans="1:12" s="396" customFormat="1" ht="32.25" customHeight="1">
      <c r="A592" s="798" t="s">
        <v>58</v>
      </c>
      <c r="B592" s="913" t="s">
        <v>334</v>
      </c>
      <c r="C592" s="401" t="s">
        <v>4</v>
      </c>
      <c r="D592" s="236">
        <f t="shared" si="199"/>
        <v>506515</v>
      </c>
      <c r="E592" s="236">
        <v>498860</v>
      </c>
      <c r="F592" s="236">
        <v>7654</v>
      </c>
      <c r="G592" s="236">
        <v>506514</v>
      </c>
      <c r="H592" s="236">
        <v>1</v>
      </c>
      <c r="I592" s="143"/>
      <c r="J592" s="143"/>
      <c r="K592" s="143"/>
      <c r="L592" s="143"/>
    </row>
    <row r="593" spans="1:12" s="396" customFormat="1" ht="36.75" customHeight="1">
      <c r="A593" s="798"/>
      <c r="B593" s="911"/>
      <c r="C593" s="402" t="s">
        <v>5</v>
      </c>
      <c r="D593" s="186">
        <f t="shared" si="199"/>
        <v>76749</v>
      </c>
      <c r="E593" s="153">
        <v>23499</v>
      </c>
      <c r="F593" s="153">
        <v>5866</v>
      </c>
      <c r="G593" s="153">
        <v>29365</v>
      </c>
      <c r="H593" s="245">
        <f>17384+20000+10000</f>
        <v>47384</v>
      </c>
      <c r="I593" s="130"/>
      <c r="J593" s="130"/>
      <c r="K593" s="130"/>
      <c r="L593" s="130"/>
    </row>
    <row r="594" spans="1:12" s="396" customFormat="1" ht="18" customHeight="1">
      <c r="A594" s="798" t="s">
        <v>58</v>
      </c>
      <c r="B594" s="913" t="s">
        <v>336</v>
      </c>
      <c r="C594" s="401" t="s">
        <v>4</v>
      </c>
      <c r="D594" s="236">
        <f t="shared" si="199"/>
        <v>440682</v>
      </c>
      <c r="E594" s="236">
        <v>111195</v>
      </c>
      <c r="F594" s="236">
        <v>0</v>
      </c>
      <c r="G594" s="386">
        <v>111195</v>
      </c>
      <c r="H594" s="386">
        <v>329487</v>
      </c>
      <c r="I594" s="143"/>
      <c r="J594" s="143"/>
      <c r="K594" s="143"/>
      <c r="L594" s="143"/>
    </row>
    <row r="595" spans="1:12" s="396" customFormat="1" ht="18" customHeight="1">
      <c r="A595" s="798"/>
      <c r="B595" s="912"/>
      <c r="C595" s="377" t="s">
        <v>5</v>
      </c>
      <c r="D595" s="186">
        <f t="shared" si="199"/>
        <v>607</v>
      </c>
      <c r="E595" s="186">
        <v>606</v>
      </c>
      <c r="F595" s="186">
        <v>0</v>
      </c>
      <c r="G595" s="387">
        <v>606</v>
      </c>
      <c r="H595" s="403">
        <f>1</f>
        <v>1</v>
      </c>
      <c r="I595" s="144"/>
      <c r="J595" s="144"/>
      <c r="K595" s="144"/>
      <c r="L595" s="144"/>
    </row>
    <row r="596" spans="1:12" s="396" customFormat="1" ht="18" customHeight="1">
      <c r="A596" s="798" t="s">
        <v>58</v>
      </c>
      <c r="B596" s="913" t="s">
        <v>337</v>
      </c>
      <c r="C596" s="401" t="s">
        <v>4</v>
      </c>
      <c r="D596" s="236">
        <f t="shared" si="199"/>
        <v>199441</v>
      </c>
      <c r="E596" s="236">
        <v>405</v>
      </c>
      <c r="F596" s="236">
        <v>0</v>
      </c>
      <c r="G596" s="386">
        <v>405</v>
      </c>
      <c r="H596" s="386">
        <v>199036</v>
      </c>
      <c r="I596" s="143"/>
      <c r="J596" s="143"/>
      <c r="K596" s="143"/>
      <c r="L596" s="143"/>
    </row>
    <row r="597" spans="1:12" s="396" customFormat="1" ht="18" customHeight="1">
      <c r="A597" s="798"/>
      <c r="B597" s="912"/>
      <c r="C597" s="377" t="s">
        <v>5</v>
      </c>
      <c r="D597" s="186">
        <f t="shared" si="199"/>
        <v>347</v>
      </c>
      <c r="E597" s="186">
        <v>346</v>
      </c>
      <c r="F597" s="186">
        <v>0</v>
      </c>
      <c r="G597" s="387">
        <v>346</v>
      </c>
      <c r="H597" s="403">
        <v>1</v>
      </c>
      <c r="I597" s="144"/>
      <c r="J597" s="144"/>
      <c r="K597" s="144"/>
      <c r="L597" s="144"/>
    </row>
    <row r="598" spans="1:12" s="396" customFormat="1" ht="18" customHeight="1">
      <c r="A598" s="798" t="s">
        <v>58</v>
      </c>
      <c r="B598" s="913" t="s">
        <v>335</v>
      </c>
      <c r="C598" s="401" t="s">
        <v>4</v>
      </c>
      <c r="D598" s="236">
        <f t="shared" si="199"/>
        <v>142186</v>
      </c>
      <c r="E598" s="236">
        <v>131548</v>
      </c>
      <c r="F598" s="236">
        <v>7321</v>
      </c>
      <c r="G598" s="236">
        <v>138869</v>
      </c>
      <c r="H598" s="236">
        <v>3317</v>
      </c>
      <c r="I598" s="143"/>
      <c r="J598" s="143"/>
      <c r="K598" s="143"/>
      <c r="L598" s="143"/>
    </row>
    <row r="599" spans="1:12" s="396" customFormat="1" ht="18" customHeight="1">
      <c r="A599" s="798"/>
      <c r="B599" s="912"/>
      <c r="C599" s="377" t="s">
        <v>5</v>
      </c>
      <c r="D599" s="186">
        <f t="shared" si="199"/>
        <v>51185</v>
      </c>
      <c r="E599" s="186">
        <v>607</v>
      </c>
      <c r="F599" s="186">
        <v>11588</v>
      </c>
      <c r="G599" s="186">
        <v>12195</v>
      </c>
      <c r="H599" s="219">
        <f>4924+14066+20000</f>
        <v>38990</v>
      </c>
      <c r="I599" s="144"/>
      <c r="J599" s="144"/>
      <c r="K599" s="144"/>
      <c r="L599" s="144"/>
    </row>
    <row r="600" spans="1:12" s="57" customFormat="1" ht="18" customHeight="1">
      <c r="A600" s="785" t="s">
        <v>58</v>
      </c>
      <c r="B600" s="919" t="s">
        <v>324</v>
      </c>
      <c r="C600" s="336" t="s">
        <v>4</v>
      </c>
      <c r="D600" s="316">
        <f>D603+D607</f>
        <v>2570191</v>
      </c>
      <c r="E600" s="316">
        <f aca="true" t="shared" si="200" ref="D600:L601">E603+E607</f>
        <v>604275</v>
      </c>
      <c r="F600" s="316">
        <f t="shared" si="200"/>
        <v>20000</v>
      </c>
      <c r="G600" s="316">
        <f>G603+G607</f>
        <v>624275</v>
      </c>
      <c r="H600" s="316">
        <f t="shared" si="200"/>
        <v>1945916</v>
      </c>
      <c r="I600" s="316">
        <f t="shared" si="200"/>
        <v>0</v>
      </c>
      <c r="J600" s="316">
        <f t="shared" si="200"/>
        <v>0</v>
      </c>
      <c r="K600" s="316">
        <f t="shared" si="200"/>
        <v>0</v>
      </c>
      <c r="L600" s="316">
        <f t="shared" si="200"/>
        <v>0</v>
      </c>
    </row>
    <row r="601" spans="1:12" s="57" customFormat="1" ht="18" customHeight="1">
      <c r="A601" s="785"/>
      <c r="B601" s="920"/>
      <c r="C601" s="337" t="s">
        <v>5</v>
      </c>
      <c r="D601" s="338">
        <f t="shared" si="200"/>
        <v>309464</v>
      </c>
      <c r="E601" s="338">
        <f t="shared" si="200"/>
        <v>236936</v>
      </c>
      <c r="F601" s="338">
        <f t="shared" si="200"/>
        <v>51703</v>
      </c>
      <c r="G601" s="338">
        <f>G604+G608</f>
        <v>288639</v>
      </c>
      <c r="H601" s="338">
        <f>H604+H608</f>
        <v>20825</v>
      </c>
      <c r="I601" s="338">
        <f t="shared" si="200"/>
        <v>0</v>
      </c>
      <c r="J601" s="338">
        <f t="shared" si="200"/>
        <v>0</v>
      </c>
      <c r="K601" s="338">
        <f t="shared" si="200"/>
        <v>0</v>
      </c>
      <c r="L601" s="338">
        <f t="shared" si="200"/>
        <v>0</v>
      </c>
    </row>
    <row r="602" spans="1:12" s="57" customFormat="1" ht="18" customHeight="1">
      <c r="A602" s="328"/>
      <c r="B602" s="335" t="s">
        <v>126</v>
      </c>
      <c r="C602" s="252"/>
      <c r="D602" s="331"/>
      <c r="E602" s="331"/>
      <c r="F602" s="331"/>
      <c r="G602" s="331"/>
      <c r="H602" s="332"/>
      <c r="I602" s="333"/>
      <c r="J602" s="333"/>
      <c r="K602" s="333"/>
      <c r="L602" s="334"/>
    </row>
    <row r="603" spans="1:12" ht="15" customHeight="1">
      <c r="A603" s="125"/>
      <c r="B603" s="107" t="s">
        <v>24</v>
      </c>
      <c r="C603" s="124" t="s">
        <v>4</v>
      </c>
      <c r="D603" s="155">
        <f>D605</f>
        <v>2550191</v>
      </c>
      <c r="E603" s="155">
        <f aca="true" t="shared" si="201" ref="D603:L604">E605</f>
        <v>604275</v>
      </c>
      <c r="F603" s="155">
        <f t="shared" si="201"/>
        <v>0</v>
      </c>
      <c r="G603" s="155">
        <f>G605</f>
        <v>604275</v>
      </c>
      <c r="H603" s="155">
        <f t="shared" si="201"/>
        <v>1945916</v>
      </c>
      <c r="I603" s="155">
        <f t="shared" si="201"/>
        <v>0</v>
      </c>
      <c r="J603" s="155">
        <f t="shared" si="201"/>
        <v>0</v>
      </c>
      <c r="K603" s="155">
        <f t="shared" si="201"/>
        <v>0</v>
      </c>
      <c r="L603" s="155">
        <f t="shared" si="201"/>
        <v>0</v>
      </c>
    </row>
    <row r="604" spans="1:12" ht="12.75">
      <c r="A604" s="125"/>
      <c r="B604" s="93" t="s">
        <v>10</v>
      </c>
      <c r="C604" s="156" t="s">
        <v>5</v>
      </c>
      <c r="D604" s="157">
        <f t="shared" si="201"/>
        <v>289463</v>
      </c>
      <c r="E604" s="157">
        <f t="shared" si="201"/>
        <v>236936</v>
      </c>
      <c r="F604" s="157">
        <f t="shared" si="201"/>
        <v>40001</v>
      </c>
      <c r="G604" s="157">
        <f>G606</f>
        <v>276937</v>
      </c>
      <c r="H604" s="157">
        <f t="shared" si="201"/>
        <v>12526</v>
      </c>
      <c r="I604" s="157">
        <f t="shared" si="201"/>
        <v>0</v>
      </c>
      <c r="J604" s="157">
        <f t="shared" si="201"/>
        <v>0</v>
      </c>
      <c r="K604" s="157">
        <f t="shared" si="201"/>
        <v>0</v>
      </c>
      <c r="L604" s="157">
        <f t="shared" si="201"/>
        <v>0</v>
      </c>
    </row>
    <row r="605" spans="1:12" s="57" customFormat="1" ht="12.75">
      <c r="A605" s="124"/>
      <c r="B605" s="83" t="s">
        <v>56</v>
      </c>
      <c r="C605" s="149" t="s">
        <v>4</v>
      </c>
      <c r="D605" s="236">
        <f>G605+H605</f>
        <v>2550191</v>
      </c>
      <c r="E605" s="236">
        <v>604275</v>
      </c>
      <c r="F605" s="236">
        <v>0</v>
      </c>
      <c r="G605" s="236">
        <v>604275</v>
      </c>
      <c r="H605" s="236">
        <v>1945916</v>
      </c>
      <c r="I605" s="143"/>
      <c r="J605" s="143"/>
      <c r="K605" s="143"/>
      <c r="L605" s="143"/>
    </row>
    <row r="606" spans="1:12" s="57" customFormat="1" ht="12.75">
      <c r="A606" s="124"/>
      <c r="B606" s="290"/>
      <c r="C606" s="329" t="s">
        <v>5</v>
      </c>
      <c r="D606" s="186">
        <f>G606+H606</f>
        <v>289463</v>
      </c>
      <c r="E606" s="186">
        <v>236936</v>
      </c>
      <c r="F606" s="186">
        <v>40001</v>
      </c>
      <c r="G606" s="186">
        <v>276937</v>
      </c>
      <c r="H606" s="219">
        <f>12513+13</f>
        <v>12526</v>
      </c>
      <c r="I606" s="144">
        <v>0</v>
      </c>
      <c r="J606" s="144">
        <v>0</v>
      </c>
      <c r="K606" s="144">
        <v>0</v>
      </c>
      <c r="L606" s="144"/>
    </row>
    <row r="607" spans="1:12" ht="15" customHeight="1">
      <c r="A607" s="125"/>
      <c r="B607" s="107" t="s">
        <v>383</v>
      </c>
      <c r="C607" s="124" t="s">
        <v>4</v>
      </c>
      <c r="D607" s="155">
        <f aca="true" t="shared" si="202" ref="D607:L608">D609</f>
        <v>20000</v>
      </c>
      <c r="E607" s="155">
        <f t="shared" si="202"/>
        <v>0</v>
      </c>
      <c r="F607" s="155">
        <f t="shared" si="202"/>
        <v>20000</v>
      </c>
      <c r="G607" s="155">
        <f>G609</f>
        <v>20000</v>
      </c>
      <c r="H607" s="155">
        <f t="shared" si="202"/>
        <v>0</v>
      </c>
      <c r="I607" s="155">
        <f t="shared" si="202"/>
        <v>0</v>
      </c>
      <c r="J607" s="155">
        <f t="shared" si="202"/>
        <v>0</v>
      </c>
      <c r="K607" s="155">
        <f t="shared" si="202"/>
        <v>0</v>
      </c>
      <c r="L607" s="155">
        <f t="shared" si="202"/>
        <v>0</v>
      </c>
    </row>
    <row r="608" spans="1:12" ht="12.75">
      <c r="A608" s="125"/>
      <c r="B608" s="93" t="s">
        <v>10</v>
      </c>
      <c r="C608" s="156" t="s">
        <v>5</v>
      </c>
      <c r="D608" s="157">
        <f t="shared" si="202"/>
        <v>20001</v>
      </c>
      <c r="E608" s="157">
        <f t="shared" si="202"/>
        <v>0</v>
      </c>
      <c r="F608" s="157">
        <f t="shared" si="202"/>
        <v>11702</v>
      </c>
      <c r="G608" s="157">
        <f>G610</f>
        <v>11702</v>
      </c>
      <c r="H608" s="157">
        <f t="shared" si="202"/>
        <v>8299</v>
      </c>
      <c r="I608" s="157">
        <f t="shared" si="202"/>
        <v>0</v>
      </c>
      <c r="J608" s="157">
        <f t="shared" si="202"/>
        <v>0</v>
      </c>
      <c r="K608" s="157">
        <f t="shared" si="202"/>
        <v>0</v>
      </c>
      <c r="L608" s="157">
        <f t="shared" si="202"/>
        <v>0</v>
      </c>
    </row>
    <row r="609" spans="1:12" s="57" customFormat="1" ht="12.75">
      <c r="A609" s="124"/>
      <c r="B609" s="83" t="s">
        <v>56</v>
      </c>
      <c r="C609" s="149" t="s">
        <v>4</v>
      </c>
      <c r="D609" s="236">
        <f>G609+H609</f>
        <v>20000</v>
      </c>
      <c r="E609" s="143"/>
      <c r="F609" s="143">
        <v>20000</v>
      </c>
      <c r="G609" s="143">
        <v>20000</v>
      </c>
      <c r="H609" s="143">
        <v>0</v>
      </c>
      <c r="I609" s="143"/>
      <c r="J609" s="143"/>
      <c r="K609" s="143"/>
      <c r="L609" s="143"/>
    </row>
    <row r="610" spans="1:12" s="57" customFormat="1" ht="12.75">
      <c r="A610" s="124"/>
      <c r="B610" s="290"/>
      <c r="C610" s="329" t="s">
        <v>5</v>
      </c>
      <c r="D610" s="186">
        <f>G610+H610</f>
        <v>20001</v>
      </c>
      <c r="E610" s="144"/>
      <c r="F610" s="144">
        <v>11702</v>
      </c>
      <c r="G610" s="130">
        <v>11702</v>
      </c>
      <c r="H610" s="130">
        <v>8299</v>
      </c>
      <c r="I610" s="144"/>
      <c r="J610" s="144"/>
      <c r="K610" s="144"/>
      <c r="L610" s="144"/>
    </row>
    <row r="611" spans="1:12" s="57" customFormat="1" ht="18" customHeight="1">
      <c r="A611" s="785" t="s">
        <v>58</v>
      </c>
      <c r="B611" s="919" t="s">
        <v>332</v>
      </c>
      <c r="C611" s="336" t="s">
        <v>4</v>
      </c>
      <c r="D611" s="316">
        <f>G611+H611</f>
        <v>258239</v>
      </c>
      <c r="E611" s="348">
        <f aca="true" t="shared" si="203" ref="E611:L612">E616+E618</f>
        <v>126439</v>
      </c>
      <c r="F611" s="348">
        <f t="shared" si="203"/>
        <v>15000</v>
      </c>
      <c r="G611" s="348">
        <f>G616+G618</f>
        <v>141439</v>
      </c>
      <c r="H611" s="348">
        <f t="shared" si="203"/>
        <v>116800</v>
      </c>
      <c r="I611" s="348">
        <f t="shared" si="203"/>
        <v>0</v>
      </c>
      <c r="J611" s="348">
        <f t="shared" si="203"/>
        <v>0</v>
      </c>
      <c r="K611" s="348">
        <f t="shared" si="203"/>
        <v>0</v>
      </c>
      <c r="L611" s="348">
        <f t="shared" si="203"/>
        <v>0</v>
      </c>
    </row>
    <row r="612" spans="1:12" s="57" customFormat="1" ht="18" customHeight="1">
      <c r="A612" s="785"/>
      <c r="B612" s="920"/>
      <c r="C612" s="339" t="s">
        <v>5</v>
      </c>
      <c r="D612" s="318">
        <f>G612+H612</f>
        <v>104580</v>
      </c>
      <c r="E612" s="338">
        <f t="shared" si="203"/>
        <v>82763</v>
      </c>
      <c r="F612" s="338">
        <f t="shared" si="203"/>
        <v>32526</v>
      </c>
      <c r="G612" s="338">
        <f>G617+G619</f>
        <v>94746</v>
      </c>
      <c r="H612" s="338">
        <f t="shared" si="203"/>
        <v>9834</v>
      </c>
      <c r="I612" s="338">
        <f t="shared" si="203"/>
        <v>0</v>
      </c>
      <c r="J612" s="338">
        <f t="shared" si="203"/>
        <v>0</v>
      </c>
      <c r="K612" s="338">
        <f t="shared" si="203"/>
        <v>0</v>
      </c>
      <c r="L612" s="338">
        <f t="shared" si="203"/>
        <v>0</v>
      </c>
    </row>
    <row r="613" spans="1:12" s="57" customFormat="1" ht="18" customHeight="1">
      <c r="A613" s="328"/>
      <c r="B613" s="335" t="s">
        <v>126</v>
      </c>
      <c r="C613" s="252"/>
      <c r="D613" s="331"/>
      <c r="E613" s="331"/>
      <c r="F613" s="331"/>
      <c r="G613" s="461"/>
      <c r="H613" s="352"/>
      <c r="I613" s="333"/>
      <c r="J613" s="333"/>
      <c r="K613" s="333"/>
      <c r="L613" s="334"/>
    </row>
    <row r="614" spans="1:12" ht="15" customHeight="1">
      <c r="A614" s="125"/>
      <c r="B614" s="107" t="s">
        <v>24</v>
      </c>
      <c r="C614" s="124" t="s">
        <v>4</v>
      </c>
      <c r="D614" s="155">
        <f aca="true" t="shared" si="204" ref="D614:L615">D616</f>
        <v>243239</v>
      </c>
      <c r="E614" s="155">
        <f t="shared" si="204"/>
        <v>126439</v>
      </c>
      <c r="F614" s="155">
        <f t="shared" si="204"/>
        <v>0</v>
      </c>
      <c r="G614" s="155">
        <f>G616</f>
        <v>126439</v>
      </c>
      <c r="H614" s="155">
        <f t="shared" si="204"/>
        <v>116800</v>
      </c>
      <c r="I614" s="155">
        <f t="shared" si="204"/>
        <v>0</v>
      </c>
      <c r="J614" s="155">
        <f t="shared" si="204"/>
        <v>0</v>
      </c>
      <c r="K614" s="155">
        <f t="shared" si="204"/>
        <v>0</v>
      </c>
      <c r="L614" s="155">
        <f t="shared" si="204"/>
        <v>0</v>
      </c>
    </row>
    <row r="615" spans="1:12" ht="12.75">
      <c r="A615" s="125"/>
      <c r="B615" s="93" t="s">
        <v>10</v>
      </c>
      <c r="C615" s="156" t="s">
        <v>5</v>
      </c>
      <c r="D615" s="157">
        <f t="shared" si="204"/>
        <v>89580</v>
      </c>
      <c r="E615" s="157">
        <f t="shared" si="204"/>
        <v>82763</v>
      </c>
      <c r="F615" s="157">
        <f t="shared" si="204"/>
        <v>20543</v>
      </c>
      <c r="G615" s="157">
        <f>G617</f>
        <v>82763</v>
      </c>
      <c r="H615" s="157">
        <f t="shared" si="204"/>
        <v>6817</v>
      </c>
      <c r="I615" s="157">
        <f t="shared" si="204"/>
        <v>0</v>
      </c>
      <c r="J615" s="157">
        <f t="shared" si="204"/>
        <v>0</v>
      </c>
      <c r="K615" s="157">
        <f t="shared" si="204"/>
        <v>0</v>
      </c>
      <c r="L615" s="157">
        <f t="shared" si="204"/>
        <v>0</v>
      </c>
    </row>
    <row r="616" spans="1:12" s="396" customFormat="1" ht="12.75">
      <c r="A616" s="60"/>
      <c r="B616" s="83" t="s">
        <v>56</v>
      </c>
      <c r="C616" s="149" t="s">
        <v>4</v>
      </c>
      <c r="D616" s="236">
        <f>G616+H616</f>
        <v>243239</v>
      </c>
      <c r="E616" s="236">
        <v>126439</v>
      </c>
      <c r="F616" s="236">
        <v>0</v>
      </c>
      <c r="G616" s="236">
        <v>126439</v>
      </c>
      <c r="H616" s="236">
        <v>116800</v>
      </c>
      <c r="I616" s="143"/>
      <c r="J616" s="143"/>
      <c r="K616" s="143"/>
      <c r="L616" s="143"/>
    </row>
    <row r="617" spans="1:12" s="396" customFormat="1" ht="12.75">
      <c r="A617" s="60"/>
      <c r="B617" s="290"/>
      <c r="C617" s="329" t="s">
        <v>5</v>
      </c>
      <c r="D617" s="186">
        <f>G617+H617</f>
        <v>89580</v>
      </c>
      <c r="E617" s="186">
        <v>82763</v>
      </c>
      <c r="F617" s="186">
        <v>20543</v>
      </c>
      <c r="G617" s="186">
        <v>82763</v>
      </c>
      <c r="H617" s="219">
        <f>6361+456</f>
        <v>6817</v>
      </c>
      <c r="I617" s="144"/>
      <c r="J617" s="144"/>
      <c r="K617" s="144"/>
      <c r="L617" s="144"/>
    </row>
    <row r="618" spans="1:12" ht="15" customHeight="1">
      <c r="A618" s="125"/>
      <c r="B618" s="107" t="s">
        <v>383</v>
      </c>
      <c r="C618" s="124" t="s">
        <v>4</v>
      </c>
      <c r="D618" s="155">
        <f aca="true" t="shared" si="205" ref="D618:L619">D620</f>
        <v>15000</v>
      </c>
      <c r="E618" s="155">
        <f t="shared" si="205"/>
        <v>0</v>
      </c>
      <c r="F618" s="155">
        <f t="shared" si="205"/>
        <v>15000</v>
      </c>
      <c r="G618" s="155">
        <f>G620</f>
        <v>15000</v>
      </c>
      <c r="H618" s="155">
        <f t="shared" si="205"/>
        <v>0</v>
      </c>
      <c r="I618" s="155">
        <f t="shared" si="205"/>
        <v>0</v>
      </c>
      <c r="J618" s="155">
        <f t="shared" si="205"/>
        <v>0</v>
      </c>
      <c r="K618" s="155">
        <f t="shared" si="205"/>
        <v>0</v>
      </c>
      <c r="L618" s="155">
        <f t="shared" si="205"/>
        <v>0</v>
      </c>
    </row>
    <row r="619" spans="1:12" ht="12.75">
      <c r="A619" s="125"/>
      <c r="B619" s="93" t="s">
        <v>10</v>
      </c>
      <c r="C619" s="156" t="s">
        <v>5</v>
      </c>
      <c r="D619" s="157">
        <f t="shared" si="205"/>
        <v>15000</v>
      </c>
      <c r="E619" s="157">
        <f t="shared" si="205"/>
        <v>0</v>
      </c>
      <c r="F619" s="157">
        <f t="shared" si="205"/>
        <v>11983</v>
      </c>
      <c r="G619" s="157">
        <f>G621</f>
        <v>11983</v>
      </c>
      <c r="H619" s="157">
        <f t="shared" si="205"/>
        <v>3017</v>
      </c>
      <c r="I619" s="157">
        <f t="shared" si="205"/>
        <v>0</v>
      </c>
      <c r="J619" s="157">
        <f t="shared" si="205"/>
        <v>0</v>
      </c>
      <c r="K619" s="157">
        <f t="shared" si="205"/>
        <v>0</v>
      </c>
      <c r="L619" s="157">
        <f t="shared" si="205"/>
        <v>0</v>
      </c>
    </row>
    <row r="620" spans="1:12" s="57" customFormat="1" ht="12.75">
      <c r="A620" s="124"/>
      <c r="B620" s="83" t="s">
        <v>56</v>
      </c>
      <c r="C620" s="149" t="s">
        <v>4</v>
      </c>
      <c r="D620" s="236">
        <f>G620+H620</f>
        <v>15000</v>
      </c>
      <c r="E620" s="143"/>
      <c r="F620" s="143">
        <v>15000</v>
      </c>
      <c r="G620" s="143">
        <v>15000</v>
      </c>
      <c r="H620" s="143">
        <v>0</v>
      </c>
      <c r="I620" s="143"/>
      <c r="J620" s="143"/>
      <c r="K620" s="143"/>
      <c r="L620" s="143"/>
    </row>
    <row r="621" spans="1:12" s="57" customFormat="1" ht="12.75">
      <c r="A621" s="124"/>
      <c r="B621" s="290"/>
      <c r="C621" s="329" t="s">
        <v>5</v>
      </c>
      <c r="D621" s="186">
        <f>G621+H621</f>
        <v>15000</v>
      </c>
      <c r="E621" s="144"/>
      <c r="F621" s="144">
        <v>11983</v>
      </c>
      <c r="G621" s="144">
        <v>11983</v>
      </c>
      <c r="H621" s="144">
        <v>3017</v>
      </c>
      <c r="I621" s="144"/>
      <c r="J621" s="144"/>
      <c r="K621" s="144"/>
      <c r="L621" s="144"/>
    </row>
    <row r="622" spans="1:12" ht="12.75" hidden="1">
      <c r="A622" s="125"/>
      <c r="B622" s="110"/>
      <c r="C622" s="79" t="s">
        <v>5</v>
      </c>
      <c r="D622" s="88"/>
      <c r="E622" s="88"/>
      <c r="F622" s="88"/>
      <c r="G622" s="88"/>
      <c r="H622" s="88"/>
      <c r="I622" s="88"/>
      <c r="J622" s="88"/>
      <c r="K622" s="88"/>
      <c r="L622" s="88"/>
    </row>
    <row r="623" spans="1:12" ht="12.75" hidden="1">
      <c r="A623" s="125"/>
      <c r="B623" s="109" t="s">
        <v>30</v>
      </c>
      <c r="C623" s="42" t="s">
        <v>4</v>
      </c>
      <c r="D623" s="83"/>
      <c r="E623" s="83"/>
      <c r="F623" s="83"/>
      <c r="G623" s="83"/>
      <c r="H623" s="83"/>
      <c r="I623" s="83"/>
      <c r="J623" s="83"/>
      <c r="K623" s="83"/>
      <c r="L623" s="83"/>
    </row>
    <row r="624" spans="1:12" ht="12.75" hidden="1">
      <c r="A624" s="125"/>
      <c r="B624" s="110" t="s">
        <v>31</v>
      </c>
      <c r="C624" s="79" t="s">
        <v>5</v>
      </c>
      <c r="D624" s="88"/>
      <c r="E624" s="88"/>
      <c r="F624" s="88"/>
      <c r="G624" s="88"/>
      <c r="H624" s="88"/>
      <c r="I624" s="88"/>
      <c r="J624" s="88"/>
      <c r="K624" s="88"/>
      <c r="L624" s="88"/>
    </row>
    <row r="625" spans="1:12" s="57" customFormat="1" ht="12.75">
      <c r="A625" s="124"/>
      <c r="B625" s="928" t="s">
        <v>168</v>
      </c>
      <c r="C625" s="929"/>
      <c r="D625" s="929"/>
      <c r="E625" s="929"/>
      <c r="F625" s="929"/>
      <c r="G625" s="929"/>
      <c r="H625" s="929"/>
      <c r="I625" s="929"/>
      <c r="J625" s="929"/>
      <c r="K625" s="929"/>
      <c r="L625" s="930"/>
    </row>
    <row r="626" spans="1:12" ht="12.75">
      <c r="A626" s="125"/>
      <c r="B626" s="760" t="s">
        <v>8</v>
      </c>
      <c r="C626" s="749"/>
      <c r="D626" s="749"/>
      <c r="E626" s="749"/>
      <c r="F626" s="749"/>
      <c r="G626" s="749"/>
      <c r="H626" s="749"/>
      <c r="I626" s="749"/>
      <c r="J626" s="749"/>
      <c r="K626" s="749"/>
      <c r="L626" s="750"/>
    </row>
    <row r="627" spans="1:12" ht="12.75">
      <c r="A627" s="125"/>
      <c r="B627" s="87" t="s">
        <v>12</v>
      </c>
      <c r="C627" s="42" t="s">
        <v>4</v>
      </c>
      <c r="D627" s="130">
        <f>D629</f>
        <v>1257272</v>
      </c>
      <c r="E627" s="130">
        <f aca="true" t="shared" si="206" ref="D627:L629">E629</f>
        <v>27114</v>
      </c>
      <c r="F627" s="130">
        <f t="shared" si="206"/>
        <v>0</v>
      </c>
      <c r="G627" s="130">
        <f>G629</f>
        <v>27114</v>
      </c>
      <c r="H627" s="130">
        <f t="shared" si="206"/>
        <v>1230158</v>
      </c>
      <c r="I627" s="130">
        <f t="shared" si="206"/>
        <v>0</v>
      </c>
      <c r="J627" s="130">
        <f t="shared" si="206"/>
        <v>0</v>
      </c>
      <c r="K627" s="130">
        <f t="shared" si="206"/>
        <v>0</v>
      </c>
      <c r="L627" s="130">
        <f t="shared" si="206"/>
        <v>0</v>
      </c>
    </row>
    <row r="628" spans="1:12" ht="13.5" thickBot="1">
      <c r="A628" s="125"/>
      <c r="B628" s="134"/>
      <c r="C628" s="135" t="s">
        <v>5</v>
      </c>
      <c r="D628" s="136">
        <f t="shared" si="206"/>
        <v>15211</v>
      </c>
      <c r="E628" s="136">
        <f t="shared" si="206"/>
        <v>15086</v>
      </c>
      <c r="F628" s="136">
        <f t="shared" si="206"/>
        <v>0</v>
      </c>
      <c r="G628" s="136">
        <f>G630</f>
        <v>15086</v>
      </c>
      <c r="H628" s="136">
        <f t="shared" si="206"/>
        <v>125</v>
      </c>
      <c r="I628" s="136">
        <f t="shared" si="206"/>
        <v>0</v>
      </c>
      <c r="J628" s="136">
        <f t="shared" si="206"/>
        <v>0</v>
      </c>
      <c r="K628" s="136">
        <f t="shared" si="206"/>
        <v>0</v>
      </c>
      <c r="L628" s="136">
        <f t="shared" si="206"/>
        <v>0</v>
      </c>
    </row>
    <row r="629" spans="1:12" ht="15" customHeight="1">
      <c r="A629" s="125"/>
      <c r="B629" s="107" t="s">
        <v>24</v>
      </c>
      <c r="C629" s="124" t="s">
        <v>4</v>
      </c>
      <c r="D629" s="155">
        <f t="shared" si="206"/>
        <v>1257272</v>
      </c>
      <c r="E629" s="155">
        <f t="shared" si="206"/>
        <v>27114</v>
      </c>
      <c r="F629" s="155">
        <f t="shared" si="206"/>
        <v>0</v>
      </c>
      <c r="G629" s="155">
        <f>G631</f>
        <v>27114</v>
      </c>
      <c r="H629" s="155">
        <f t="shared" si="206"/>
        <v>1230158</v>
      </c>
      <c r="I629" s="155">
        <f t="shared" si="206"/>
        <v>0</v>
      </c>
      <c r="J629" s="155">
        <f t="shared" si="206"/>
        <v>0</v>
      </c>
      <c r="K629" s="155">
        <f t="shared" si="206"/>
        <v>0</v>
      </c>
      <c r="L629" s="155">
        <f t="shared" si="206"/>
        <v>0</v>
      </c>
    </row>
    <row r="630" spans="1:12" ht="12.75">
      <c r="A630" s="125"/>
      <c r="B630" s="93" t="s">
        <v>10</v>
      </c>
      <c r="C630" s="156" t="s">
        <v>5</v>
      </c>
      <c r="D630" s="157">
        <f aca="true" t="shared" si="207" ref="D630:L630">D634</f>
        <v>15211</v>
      </c>
      <c r="E630" s="157">
        <f t="shared" si="207"/>
        <v>15086</v>
      </c>
      <c r="F630" s="157">
        <f t="shared" si="207"/>
        <v>0</v>
      </c>
      <c r="G630" s="157">
        <f>G634</f>
        <v>15086</v>
      </c>
      <c r="H630" s="157">
        <f t="shared" si="207"/>
        <v>125</v>
      </c>
      <c r="I630" s="157">
        <f t="shared" si="207"/>
        <v>0</v>
      </c>
      <c r="J630" s="157">
        <f t="shared" si="207"/>
        <v>0</v>
      </c>
      <c r="K630" s="157">
        <f t="shared" si="207"/>
        <v>0</v>
      </c>
      <c r="L630" s="157">
        <f t="shared" si="207"/>
        <v>0</v>
      </c>
    </row>
    <row r="631" spans="1:12" ht="12.75">
      <c r="A631" s="125"/>
      <c r="B631" s="121" t="s">
        <v>37</v>
      </c>
      <c r="C631" s="60" t="s">
        <v>4</v>
      </c>
      <c r="D631" s="62">
        <f aca="true" t="shared" si="208" ref="D631:L632">D633</f>
        <v>1257272</v>
      </c>
      <c r="E631" s="62">
        <f t="shared" si="208"/>
        <v>27114</v>
      </c>
      <c r="F631" s="62">
        <f t="shared" si="208"/>
        <v>0</v>
      </c>
      <c r="G631" s="62">
        <f>G633</f>
        <v>27114</v>
      </c>
      <c r="H631" s="62">
        <f t="shared" si="208"/>
        <v>1230158</v>
      </c>
      <c r="I631" s="62">
        <f t="shared" si="208"/>
        <v>0</v>
      </c>
      <c r="J631" s="62">
        <f t="shared" si="208"/>
        <v>0</v>
      </c>
      <c r="K631" s="62">
        <f t="shared" si="208"/>
        <v>0</v>
      </c>
      <c r="L631" s="62">
        <f t="shared" si="208"/>
        <v>0</v>
      </c>
    </row>
    <row r="632" spans="1:12" ht="12.75">
      <c r="A632" s="125"/>
      <c r="B632" s="123"/>
      <c r="C632" s="103" t="s">
        <v>5</v>
      </c>
      <c r="D632" s="62">
        <f t="shared" si="208"/>
        <v>15211</v>
      </c>
      <c r="E632" s="62">
        <f t="shared" si="208"/>
        <v>15086</v>
      </c>
      <c r="F632" s="62">
        <f t="shared" si="208"/>
        <v>0</v>
      </c>
      <c r="G632" s="62">
        <f>G634</f>
        <v>15086</v>
      </c>
      <c r="H632" s="62">
        <f t="shared" si="208"/>
        <v>125</v>
      </c>
      <c r="I632" s="62">
        <f t="shared" si="208"/>
        <v>0</v>
      </c>
      <c r="J632" s="62">
        <f t="shared" si="208"/>
        <v>0</v>
      </c>
      <c r="K632" s="62">
        <f t="shared" si="208"/>
        <v>0</v>
      </c>
      <c r="L632" s="62">
        <f t="shared" si="208"/>
        <v>0</v>
      </c>
    </row>
    <row r="633" spans="1:12" s="57" customFormat="1" ht="12.75">
      <c r="A633" s="124"/>
      <c r="B633" s="83" t="s">
        <v>56</v>
      </c>
      <c r="C633" s="149" t="s">
        <v>4</v>
      </c>
      <c r="D633" s="143">
        <f>D635+D637+D639+D641+D643+D645+D647+D649+D651+D653+D655+D657+D659+D661+D663+D665+D667</f>
        <v>1257272</v>
      </c>
      <c r="E633" s="143">
        <f aca="true" t="shared" si="209" ref="D633:L634">E635+E637+E639+E641+E643+E645+E647+E649+E651+E653+E655+E657+E659+E661+E663+E665+E667</f>
        <v>27114</v>
      </c>
      <c r="F633" s="143">
        <f t="shared" si="209"/>
        <v>0</v>
      </c>
      <c r="G633" s="143">
        <f>G635+G637+G639+G641+G643+G645+G647+G649+G651+G653+G655+G657+G659+G661+G663+G665+G667</f>
        <v>27114</v>
      </c>
      <c r="H633" s="143">
        <f t="shared" si="209"/>
        <v>1230158</v>
      </c>
      <c r="I633" s="143">
        <f t="shared" si="209"/>
        <v>0</v>
      </c>
      <c r="J633" s="143">
        <f t="shared" si="209"/>
        <v>0</v>
      </c>
      <c r="K633" s="143">
        <f t="shared" si="209"/>
        <v>0</v>
      </c>
      <c r="L633" s="143">
        <f t="shared" si="209"/>
        <v>0</v>
      </c>
    </row>
    <row r="634" spans="1:12" s="57" customFormat="1" ht="12.75">
      <c r="A634" s="124"/>
      <c r="B634" s="84"/>
      <c r="C634" s="74" t="s">
        <v>5</v>
      </c>
      <c r="D634" s="144">
        <f t="shared" si="209"/>
        <v>15211</v>
      </c>
      <c r="E634" s="144">
        <f t="shared" si="209"/>
        <v>15086</v>
      </c>
      <c r="F634" s="144">
        <f t="shared" si="209"/>
        <v>0</v>
      </c>
      <c r="G634" s="144">
        <f>G636+G638+G640+G642+G644+G646+G648+G650+G652+G654+G656+G658+G660+G662+G664+G666+G668</f>
        <v>15086</v>
      </c>
      <c r="H634" s="144">
        <f>H636+H638+H640+H642+H644+H646+H648+H650+H652+H654+H656+H658+H660+H662+H664+H666+H668</f>
        <v>125</v>
      </c>
      <c r="I634" s="144">
        <f t="shared" si="209"/>
        <v>0</v>
      </c>
      <c r="J634" s="144">
        <f t="shared" si="209"/>
        <v>0</v>
      </c>
      <c r="K634" s="144">
        <f t="shared" si="209"/>
        <v>0</v>
      </c>
      <c r="L634" s="144">
        <f t="shared" si="209"/>
        <v>0</v>
      </c>
    </row>
    <row r="635" spans="1:12" s="57" customFormat="1" ht="24" customHeight="1">
      <c r="A635" s="785" t="s">
        <v>58</v>
      </c>
      <c r="B635" s="808" t="s">
        <v>338</v>
      </c>
      <c r="C635" s="378" t="s">
        <v>4</v>
      </c>
      <c r="D635" s="236">
        <f>G635+H635</f>
        <v>141806</v>
      </c>
      <c r="E635" s="236">
        <v>2442</v>
      </c>
      <c r="F635" s="236">
        <v>0</v>
      </c>
      <c r="G635" s="153">
        <v>2442</v>
      </c>
      <c r="H635" s="153">
        <v>139364</v>
      </c>
      <c r="I635" s="143"/>
      <c r="J635" s="143"/>
      <c r="K635" s="143"/>
      <c r="L635" s="143"/>
    </row>
    <row r="636" spans="1:12" s="57" customFormat="1" ht="26.25" customHeight="1">
      <c r="A636" s="785"/>
      <c r="B636" s="809"/>
      <c r="C636" s="377" t="s">
        <v>5</v>
      </c>
      <c r="D636" s="186">
        <f>G636+H636</f>
        <v>1401</v>
      </c>
      <c r="E636" s="186">
        <v>1391</v>
      </c>
      <c r="F636" s="186">
        <v>0</v>
      </c>
      <c r="G636" s="186">
        <v>1391</v>
      </c>
      <c r="H636" s="219">
        <v>10</v>
      </c>
      <c r="I636" s="144"/>
      <c r="J636" s="144"/>
      <c r="K636" s="144"/>
      <c r="L636" s="144"/>
    </row>
    <row r="637" spans="1:12" s="57" customFormat="1" ht="24.75" customHeight="1">
      <c r="A637" s="785" t="s">
        <v>58</v>
      </c>
      <c r="B637" s="808" t="s">
        <v>339</v>
      </c>
      <c r="C637" s="378" t="s">
        <v>4</v>
      </c>
      <c r="D637" s="236">
        <f aca="true" t="shared" si="210" ref="D637:D668">G637+H637</f>
        <v>103387</v>
      </c>
      <c r="E637" s="236">
        <v>2174</v>
      </c>
      <c r="F637" s="236">
        <v>0</v>
      </c>
      <c r="G637" s="236">
        <v>2174</v>
      </c>
      <c r="H637" s="236">
        <v>101213</v>
      </c>
      <c r="I637" s="143"/>
      <c r="J637" s="143"/>
      <c r="K637" s="143"/>
      <c r="L637" s="143"/>
    </row>
    <row r="638" spans="1:12" s="57" customFormat="1" ht="22.5" customHeight="1">
      <c r="A638" s="785"/>
      <c r="B638" s="809"/>
      <c r="C638" s="377" t="s">
        <v>5</v>
      </c>
      <c r="D638" s="186">
        <f t="shared" si="210"/>
        <v>1281</v>
      </c>
      <c r="E638" s="186">
        <v>1271</v>
      </c>
      <c r="F638" s="186">
        <v>0</v>
      </c>
      <c r="G638" s="186">
        <v>1271</v>
      </c>
      <c r="H638" s="219">
        <v>10</v>
      </c>
      <c r="I638" s="144"/>
      <c r="J638" s="144"/>
      <c r="K638" s="144"/>
      <c r="L638" s="144"/>
    </row>
    <row r="639" spans="1:12" s="57" customFormat="1" ht="18" customHeight="1">
      <c r="A639" s="785" t="s">
        <v>58</v>
      </c>
      <c r="B639" s="808" t="s">
        <v>340</v>
      </c>
      <c r="C639" s="378" t="s">
        <v>4</v>
      </c>
      <c r="D639" s="236">
        <f t="shared" si="210"/>
        <v>205776</v>
      </c>
      <c r="E639" s="236">
        <v>5111</v>
      </c>
      <c r="F639" s="236">
        <v>0</v>
      </c>
      <c r="G639" s="236">
        <v>5111</v>
      </c>
      <c r="H639" s="236">
        <v>200665</v>
      </c>
      <c r="I639" s="143"/>
      <c r="J639" s="143"/>
      <c r="K639" s="143"/>
      <c r="L639" s="143"/>
    </row>
    <row r="640" spans="1:12" s="57" customFormat="1" ht="18" customHeight="1">
      <c r="A640" s="785"/>
      <c r="B640" s="809"/>
      <c r="C640" s="402" t="s">
        <v>5</v>
      </c>
      <c r="D640" s="186">
        <f t="shared" si="210"/>
        <v>2658</v>
      </c>
      <c r="E640" s="186">
        <v>2657</v>
      </c>
      <c r="F640" s="186">
        <v>0</v>
      </c>
      <c r="G640" s="186">
        <v>2657</v>
      </c>
      <c r="H640" s="219">
        <v>1</v>
      </c>
      <c r="I640" s="144"/>
      <c r="J640" s="144"/>
      <c r="K640" s="144"/>
      <c r="L640" s="144"/>
    </row>
    <row r="641" spans="1:12" s="57" customFormat="1" ht="18" customHeight="1">
      <c r="A641" s="785" t="s">
        <v>58</v>
      </c>
      <c r="B641" s="811" t="s">
        <v>341</v>
      </c>
      <c r="C641" s="378" t="s">
        <v>4</v>
      </c>
      <c r="D641" s="236">
        <f t="shared" si="210"/>
        <v>80684</v>
      </c>
      <c r="E641" s="236">
        <v>2184</v>
      </c>
      <c r="F641" s="236">
        <v>0</v>
      </c>
      <c r="G641" s="236">
        <v>2184</v>
      </c>
      <c r="H641" s="236">
        <v>78500</v>
      </c>
      <c r="I641" s="143"/>
      <c r="J641" s="143"/>
      <c r="K641" s="143"/>
      <c r="L641" s="143"/>
    </row>
    <row r="642" spans="1:12" s="57" customFormat="1" ht="18" customHeight="1">
      <c r="A642" s="785"/>
      <c r="B642" s="917"/>
      <c r="C642" s="402" t="s">
        <v>5</v>
      </c>
      <c r="D642" s="186">
        <f t="shared" si="210"/>
        <v>1288</v>
      </c>
      <c r="E642" s="153">
        <v>1278</v>
      </c>
      <c r="F642" s="153">
        <v>0</v>
      </c>
      <c r="G642" s="153">
        <v>1278</v>
      </c>
      <c r="H642" s="245">
        <v>10</v>
      </c>
      <c r="I642" s="130"/>
      <c r="J642" s="130"/>
      <c r="K642" s="130"/>
      <c r="L642" s="130"/>
    </row>
    <row r="643" spans="1:12" s="57" customFormat="1" ht="18" customHeight="1">
      <c r="A643" s="785" t="s">
        <v>58</v>
      </c>
      <c r="B643" s="808" t="s">
        <v>342</v>
      </c>
      <c r="C643" s="378" t="s">
        <v>4</v>
      </c>
      <c r="D643" s="236">
        <f t="shared" si="210"/>
        <v>76586</v>
      </c>
      <c r="E643" s="236">
        <v>1924</v>
      </c>
      <c r="F643" s="236">
        <v>0</v>
      </c>
      <c r="G643" s="236">
        <v>1924</v>
      </c>
      <c r="H643" s="236">
        <v>74662</v>
      </c>
      <c r="I643" s="143"/>
      <c r="J643" s="143"/>
      <c r="K643" s="143"/>
      <c r="L643" s="143"/>
    </row>
    <row r="644" spans="1:12" s="57" customFormat="1" ht="18" customHeight="1">
      <c r="A644" s="785"/>
      <c r="B644" s="809"/>
      <c r="C644" s="377" t="s">
        <v>5</v>
      </c>
      <c r="D644" s="186">
        <f t="shared" si="210"/>
        <v>1172</v>
      </c>
      <c r="E644" s="186">
        <v>1162</v>
      </c>
      <c r="F644" s="186">
        <v>0</v>
      </c>
      <c r="G644" s="186">
        <v>1162</v>
      </c>
      <c r="H644" s="219">
        <v>10</v>
      </c>
      <c r="I644" s="144"/>
      <c r="J644" s="144"/>
      <c r="K644" s="144"/>
      <c r="L644" s="144"/>
    </row>
    <row r="645" spans="1:12" s="57" customFormat="1" ht="18" customHeight="1">
      <c r="A645" s="785" t="s">
        <v>58</v>
      </c>
      <c r="B645" s="808" t="s">
        <v>343</v>
      </c>
      <c r="C645" s="378" t="s">
        <v>4</v>
      </c>
      <c r="D645" s="236">
        <f t="shared" si="210"/>
        <v>23696</v>
      </c>
      <c r="E645" s="236">
        <v>1015</v>
      </c>
      <c r="F645" s="236">
        <v>0</v>
      </c>
      <c r="G645" s="236">
        <v>1015</v>
      </c>
      <c r="H645" s="236">
        <v>22681</v>
      </c>
      <c r="I645" s="143"/>
      <c r="J645" s="143"/>
      <c r="K645" s="143"/>
      <c r="L645" s="143"/>
    </row>
    <row r="646" spans="1:12" s="57" customFormat="1" ht="18" customHeight="1">
      <c r="A646" s="785"/>
      <c r="B646" s="809"/>
      <c r="C646" s="377" t="s">
        <v>5</v>
      </c>
      <c r="D646" s="186">
        <f t="shared" si="210"/>
        <v>561</v>
      </c>
      <c r="E646" s="186">
        <v>551</v>
      </c>
      <c r="F646" s="186">
        <v>0</v>
      </c>
      <c r="G646" s="186">
        <v>551</v>
      </c>
      <c r="H646" s="219">
        <v>10</v>
      </c>
      <c r="I646" s="144"/>
      <c r="J646" s="144"/>
      <c r="K646" s="144"/>
      <c r="L646" s="144"/>
    </row>
    <row r="647" spans="1:12" s="57" customFormat="1" ht="18" customHeight="1">
      <c r="A647" s="785" t="s">
        <v>58</v>
      </c>
      <c r="B647" s="808" t="s">
        <v>344</v>
      </c>
      <c r="C647" s="378" t="s">
        <v>4</v>
      </c>
      <c r="D647" s="236">
        <f t="shared" si="210"/>
        <v>27548</v>
      </c>
      <c r="E647" s="236">
        <v>989</v>
      </c>
      <c r="F647" s="236">
        <v>0</v>
      </c>
      <c r="G647" s="236">
        <v>989</v>
      </c>
      <c r="H647" s="236">
        <v>26559</v>
      </c>
      <c r="I647" s="143"/>
      <c r="J647" s="143"/>
      <c r="K647" s="143"/>
      <c r="L647" s="143"/>
    </row>
    <row r="648" spans="1:12" s="57" customFormat="1" ht="18" customHeight="1">
      <c r="A648" s="785"/>
      <c r="B648" s="809"/>
      <c r="C648" s="377" t="s">
        <v>5</v>
      </c>
      <c r="D648" s="186">
        <f t="shared" si="210"/>
        <v>540</v>
      </c>
      <c r="E648" s="186">
        <v>530</v>
      </c>
      <c r="F648" s="186">
        <v>0</v>
      </c>
      <c r="G648" s="186">
        <v>530</v>
      </c>
      <c r="H648" s="219">
        <v>10</v>
      </c>
      <c r="I648" s="144"/>
      <c r="J648" s="144"/>
      <c r="K648" s="144"/>
      <c r="L648" s="144"/>
    </row>
    <row r="649" spans="1:12" s="57" customFormat="1" ht="18" customHeight="1">
      <c r="A649" s="785" t="s">
        <v>58</v>
      </c>
      <c r="B649" s="808" t="s">
        <v>345</v>
      </c>
      <c r="C649" s="378" t="s">
        <v>4</v>
      </c>
      <c r="D649" s="236">
        <f t="shared" si="210"/>
        <v>288843</v>
      </c>
      <c r="E649" s="236">
        <v>6513</v>
      </c>
      <c r="F649" s="236">
        <v>0</v>
      </c>
      <c r="G649" s="236">
        <v>6513</v>
      </c>
      <c r="H649" s="236">
        <v>282330</v>
      </c>
      <c r="I649" s="143"/>
      <c r="J649" s="143"/>
      <c r="K649" s="143"/>
      <c r="L649" s="143"/>
    </row>
    <row r="650" spans="1:12" s="57" customFormat="1" ht="18" customHeight="1">
      <c r="A650" s="785"/>
      <c r="B650" s="809"/>
      <c r="C650" s="377" t="s">
        <v>5</v>
      </c>
      <c r="D650" s="186">
        <f t="shared" si="210"/>
        <v>3632</v>
      </c>
      <c r="E650" s="186">
        <v>3622</v>
      </c>
      <c r="F650" s="186">
        <v>0</v>
      </c>
      <c r="G650" s="186">
        <v>3622</v>
      </c>
      <c r="H650" s="219">
        <v>10</v>
      </c>
      <c r="I650" s="144"/>
      <c r="J650" s="144"/>
      <c r="K650" s="144"/>
      <c r="L650" s="144"/>
    </row>
    <row r="651" spans="1:12" s="57" customFormat="1" ht="18" customHeight="1">
      <c r="A651" s="785" t="s">
        <v>58</v>
      </c>
      <c r="B651" s="808" t="s">
        <v>346</v>
      </c>
      <c r="C651" s="378" t="s">
        <v>4</v>
      </c>
      <c r="D651" s="236">
        <f t="shared" si="210"/>
        <v>11576</v>
      </c>
      <c r="E651" s="236">
        <v>588</v>
      </c>
      <c r="F651" s="236">
        <v>0</v>
      </c>
      <c r="G651" s="236">
        <v>588</v>
      </c>
      <c r="H651" s="236">
        <v>10988</v>
      </c>
      <c r="I651" s="143"/>
      <c r="J651" s="143"/>
      <c r="K651" s="143"/>
      <c r="L651" s="143"/>
    </row>
    <row r="652" spans="1:12" s="57" customFormat="1" ht="18" customHeight="1">
      <c r="A652" s="785"/>
      <c r="B652" s="809"/>
      <c r="C652" s="377" t="s">
        <v>5</v>
      </c>
      <c r="D652" s="186">
        <f t="shared" si="210"/>
        <v>283</v>
      </c>
      <c r="E652" s="186">
        <v>273</v>
      </c>
      <c r="F652" s="186">
        <v>0</v>
      </c>
      <c r="G652" s="186">
        <v>273</v>
      </c>
      <c r="H652" s="219">
        <v>10</v>
      </c>
      <c r="I652" s="144"/>
      <c r="J652" s="144"/>
      <c r="K652" s="144"/>
      <c r="L652" s="144"/>
    </row>
    <row r="653" spans="1:12" s="57" customFormat="1" ht="18" customHeight="1">
      <c r="A653" s="785" t="s">
        <v>58</v>
      </c>
      <c r="B653" s="808" t="s">
        <v>347</v>
      </c>
      <c r="C653" s="378" t="s">
        <v>4</v>
      </c>
      <c r="D653" s="236">
        <f t="shared" si="210"/>
        <v>10853</v>
      </c>
      <c r="E653" s="236">
        <v>582</v>
      </c>
      <c r="F653" s="236">
        <v>0</v>
      </c>
      <c r="G653" s="236">
        <v>582</v>
      </c>
      <c r="H653" s="236">
        <v>10271</v>
      </c>
      <c r="I653" s="143"/>
      <c r="J653" s="143"/>
      <c r="K653" s="143"/>
      <c r="L653" s="143"/>
    </row>
    <row r="654" spans="1:12" s="57" customFormat="1" ht="18" customHeight="1">
      <c r="A654" s="785"/>
      <c r="B654" s="809"/>
      <c r="C654" s="377" t="s">
        <v>5</v>
      </c>
      <c r="D654" s="186">
        <f t="shared" si="210"/>
        <v>267</v>
      </c>
      <c r="E654" s="186">
        <v>266</v>
      </c>
      <c r="F654" s="186">
        <v>0</v>
      </c>
      <c r="G654" s="186">
        <v>266</v>
      </c>
      <c r="H654" s="219">
        <v>1</v>
      </c>
      <c r="I654" s="144"/>
      <c r="J654" s="144"/>
      <c r="K654" s="144"/>
      <c r="L654" s="144"/>
    </row>
    <row r="655" spans="1:12" s="57" customFormat="1" ht="18" customHeight="1">
      <c r="A655" s="785" t="s">
        <v>58</v>
      </c>
      <c r="B655" s="808" t="s">
        <v>348</v>
      </c>
      <c r="C655" s="378" t="s">
        <v>4</v>
      </c>
      <c r="D655" s="236">
        <f t="shared" si="210"/>
        <v>68483</v>
      </c>
      <c r="E655" s="236">
        <v>1007</v>
      </c>
      <c r="F655" s="236">
        <v>0</v>
      </c>
      <c r="G655" s="236">
        <v>1007</v>
      </c>
      <c r="H655" s="236">
        <v>67476</v>
      </c>
      <c r="I655" s="143"/>
      <c r="J655" s="143"/>
      <c r="K655" s="143"/>
      <c r="L655" s="143"/>
    </row>
    <row r="656" spans="1:12" s="57" customFormat="1" ht="18" customHeight="1">
      <c r="A656" s="785"/>
      <c r="B656" s="809"/>
      <c r="C656" s="377" t="s">
        <v>5</v>
      </c>
      <c r="D656" s="186">
        <f t="shared" si="210"/>
        <v>633</v>
      </c>
      <c r="E656" s="186">
        <v>632</v>
      </c>
      <c r="F656" s="186">
        <v>0</v>
      </c>
      <c r="G656" s="186">
        <v>632</v>
      </c>
      <c r="H656" s="219">
        <v>1</v>
      </c>
      <c r="I656" s="144"/>
      <c r="J656" s="144"/>
      <c r="K656" s="144"/>
      <c r="L656" s="144"/>
    </row>
    <row r="657" spans="1:12" s="57" customFormat="1" ht="18" customHeight="1">
      <c r="A657" s="785" t="s">
        <v>58</v>
      </c>
      <c r="B657" s="916" t="s">
        <v>349</v>
      </c>
      <c r="C657" s="402" t="s">
        <v>4</v>
      </c>
      <c r="D657" s="236">
        <f t="shared" si="210"/>
        <v>17326</v>
      </c>
      <c r="E657" s="153">
        <v>439</v>
      </c>
      <c r="F657" s="153">
        <v>0</v>
      </c>
      <c r="G657" s="153">
        <v>439</v>
      </c>
      <c r="H657" s="153">
        <v>16887</v>
      </c>
      <c r="I657" s="130"/>
      <c r="J657" s="130"/>
      <c r="K657" s="130"/>
      <c r="L657" s="130"/>
    </row>
    <row r="658" spans="1:12" s="57" customFormat="1" ht="18" customHeight="1">
      <c r="A658" s="785"/>
      <c r="B658" s="809"/>
      <c r="C658" s="377" t="s">
        <v>5</v>
      </c>
      <c r="D658" s="186">
        <f t="shared" si="210"/>
        <v>182</v>
      </c>
      <c r="E658" s="186">
        <v>181</v>
      </c>
      <c r="F658" s="186">
        <v>0</v>
      </c>
      <c r="G658" s="186">
        <v>181</v>
      </c>
      <c r="H658" s="219">
        <v>1</v>
      </c>
      <c r="I658" s="144"/>
      <c r="J658" s="144"/>
      <c r="K658" s="144"/>
      <c r="L658" s="144"/>
    </row>
    <row r="659" spans="1:12" s="57" customFormat="1" ht="18" customHeight="1">
      <c r="A659" s="785" t="s">
        <v>58</v>
      </c>
      <c r="B659" s="808" t="s">
        <v>350</v>
      </c>
      <c r="C659" s="378" t="s">
        <v>4</v>
      </c>
      <c r="D659" s="236">
        <f t="shared" si="210"/>
        <v>29710</v>
      </c>
      <c r="E659" s="236">
        <v>1186</v>
      </c>
      <c r="F659" s="236">
        <v>0</v>
      </c>
      <c r="G659" s="236">
        <v>1186</v>
      </c>
      <c r="H659" s="236">
        <v>28524</v>
      </c>
      <c r="I659" s="143"/>
      <c r="J659" s="143"/>
      <c r="K659" s="143"/>
      <c r="L659" s="143"/>
    </row>
    <row r="660" spans="1:12" s="57" customFormat="1" ht="18" customHeight="1">
      <c r="A660" s="785"/>
      <c r="B660" s="809"/>
      <c r="C660" s="377" t="s">
        <v>5</v>
      </c>
      <c r="D660" s="186">
        <f t="shared" si="210"/>
        <v>723</v>
      </c>
      <c r="E660" s="186">
        <v>713</v>
      </c>
      <c r="F660" s="186">
        <v>0</v>
      </c>
      <c r="G660" s="186">
        <v>713</v>
      </c>
      <c r="H660" s="219">
        <v>10</v>
      </c>
      <c r="I660" s="144"/>
      <c r="J660" s="144"/>
      <c r="K660" s="144"/>
      <c r="L660" s="144"/>
    </row>
    <row r="661" spans="1:12" s="57" customFormat="1" ht="18" customHeight="1">
      <c r="A661" s="785" t="s">
        <v>58</v>
      </c>
      <c r="B661" s="808" t="s">
        <v>351</v>
      </c>
      <c r="C661" s="378" t="s">
        <v>4</v>
      </c>
      <c r="D661" s="236">
        <f t="shared" si="210"/>
        <v>24306</v>
      </c>
      <c r="E661" s="236">
        <v>960</v>
      </c>
      <c r="F661" s="236">
        <v>0</v>
      </c>
      <c r="G661" s="236">
        <v>960</v>
      </c>
      <c r="H661" s="236">
        <v>23346</v>
      </c>
      <c r="I661" s="143"/>
      <c r="J661" s="143"/>
      <c r="K661" s="143"/>
      <c r="L661" s="143"/>
    </row>
    <row r="662" spans="1:12" s="57" customFormat="1" ht="18" customHeight="1">
      <c r="A662" s="785"/>
      <c r="B662" s="809"/>
      <c r="C662" s="377" t="s">
        <v>5</v>
      </c>
      <c r="D662" s="186">
        <f t="shared" si="210"/>
        <v>569</v>
      </c>
      <c r="E662" s="186">
        <v>559</v>
      </c>
      <c r="F662" s="186">
        <v>0</v>
      </c>
      <c r="G662" s="186">
        <v>559</v>
      </c>
      <c r="H662" s="219">
        <v>10</v>
      </c>
      <c r="I662" s="144"/>
      <c r="J662" s="144"/>
      <c r="K662" s="144"/>
      <c r="L662" s="144"/>
    </row>
    <row r="663" spans="1:12" s="57" customFormat="1" ht="18" customHeight="1">
      <c r="A663" s="785" t="s">
        <v>58</v>
      </c>
      <c r="B663" s="808" t="s">
        <v>352</v>
      </c>
      <c r="C663" s="378" t="s">
        <v>4</v>
      </c>
      <c r="D663" s="236">
        <f t="shared" si="210"/>
        <v>1</v>
      </c>
      <c r="E663" s="236">
        <v>0</v>
      </c>
      <c r="F663" s="236">
        <v>0</v>
      </c>
      <c r="G663" s="236">
        <v>0</v>
      </c>
      <c r="H663" s="236">
        <v>1</v>
      </c>
      <c r="I663" s="143"/>
      <c r="J663" s="143"/>
      <c r="K663" s="143"/>
      <c r="L663" s="143"/>
    </row>
    <row r="664" spans="1:12" s="57" customFormat="1" ht="18" customHeight="1">
      <c r="A664" s="785"/>
      <c r="B664" s="809"/>
      <c r="C664" s="377" t="s">
        <v>5</v>
      </c>
      <c r="D664" s="186">
        <f t="shared" si="210"/>
        <v>1</v>
      </c>
      <c r="E664" s="186">
        <v>0</v>
      </c>
      <c r="F664" s="186">
        <v>0</v>
      </c>
      <c r="G664" s="186">
        <v>0</v>
      </c>
      <c r="H664" s="219">
        <v>1</v>
      </c>
      <c r="I664" s="144"/>
      <c r="J664" s="144"/>
      <c r="K664" s="144"/>
      <c r="L664" s="144"/>
    </row>
    <row r="665" spans="1:12" s="57" customFormat="1" ht="18" customHeight="1">
      <c r="A665" s="785" t="s">
        <v>58</v>
      </c>
      <c r="B665" s="808" t="s">
        <v>353</v>
      </c>
      <c r="C665" s="378" t="s">
        <v>4</v>
      </c>
      <c r="D665" s="236">
        <f t="shared" si="210"/>
        <v>105691</v>
      </c>
      <c r="E665" s="236">
        <v>0</v>
      </c>
      <c r="F665" s="236">
        <v>0</v>
      </c>
      <c r="G665" s="236">
        <v>0</v>
      </c>
      <c r="H665" s="236">
        <v>105691</v>
      </c>
      <c r="I665" s="143"/>
      <c r="J665" s="143"/>
      <c r="K665" s="143"/>
      <c r="L665" s="143"/>
    </row>
    <row r="666" spans="1:12" s="57" customFormat="1" ht="18" customHeight="1">
      <c r="A666" s="785"/>
      <c r="B666" s="809"/>
      <c r="C666" s="377" t="s">
        <v>5</v>
      </c>
      <c r="D666" s="186">
        <f t="shared" si="210"/>
        <v>10</v>
      </c>
      <c r="E666" s="186">
        <v>0</v>
      </c>
      <c r="F666" s="186">
        <v>0</v>
      </c>
      <c r="G666" s="186">
        <v>0</v>
      </c>
      <c r="H666" s="219">
        <v>10</v>
      </c>
      <c r="I666" s="144"/>
      <c r="J666" s="144"/>
      <c r="K666" s="144"/>
      <c r="L666" s="144"/>
    </row>
    <row r="667" spans="1:12" s="57" customFormat="1" ht="18" customHeight="1">
      <c r="A667" s="785" t="s">
        <v>58</v>
      </c>
      <c r="B667" s="808" t="s">
        <v>354</v>
      </c>
      <c r="C667" s="378" t="s">
        <v>4</v>
      </c>
      <c r="D667" s="236">
        <f t="shared" si="210"/>
        <v>41000</v>
      </c>
      <c r="E667" s="236">
        <v>0</v>
      </c>
      <c r="F667" s="236">
        <v>0</v>
      </c>
      <c r="G667" s="236">
        <v>0</v>
      </c>
      <c r="H667" s="236">
        <v>41000</v>
      </c>
      <c r="I667" s="143"/>
      <c r="J667" s="143"/>
      <c r="K667" s="143"/>
      <c r="L667" s="143"/>
    </row>
    <row r="668" spans="1:12" s="57" customFormat="1" ht="18" customHeight="1">
      <c r="A668" s="785"/>
      <c r="B668" s="809"/>
      <c r="C668" s="377" t="s">
        <v>5</v>
      </c>
      <c r="D668" s="186">
        <f t="shared" si="210"/>
        <v>10</v>
      </c>
      <c r="E668" s="186">
        <v>0</v>
      </c>
      <c r="F668" s="186">
        <v>0</v>
      </c>
      <c r="G668" s="186">
        <v>0</v>
      </c>
      <c r="H668" s="219">
        <f>10</f>
        <v>10</v>
      </c>
      <c r="I668" s="144"/>
      <c r="J668" s="144"/>
      <c r="K668" s="144"/>
      <c r="L668" s="144"/>
    </row>
    <row r="669" spans="1:12" ht="18" customHeight="1">
      <c r="A669" s="125"/>
      <c r="B669" s="925" t="s">
        <v>61</v>
      </c>
      <c r="C669" s="926"/>
      <c r="D669" s="926"/>
      <c r="E669" s="926"/>
      <c r="F669" s="926"/>
      <c r="G669" s="926"/>
      <c r="H669" s="926"/>
      <c r="I669" s="926"/>
      <c r="J669" s="926"/>
      <c r="K669" s="926"/>
      <c r="L669" s="927"/>
    </row>
    <row r="670" spans="1:12" ht="12.75">
      <c r="A670" s="125"/>
      <c r="B670" s="87" t="s">
        <v>12</v>
      </c>
      <c r="C670" s="60" t="s">
        <v>4</v>
      </c>
      <c r="D670" s="62">
        <f aca="true" t="shared" si="211" ref="D670:L671">D672</f>
        <v>10721</v>
      </c>
      <c r="E670" s="62">
        <f t="shared" si="211"/>
        <v>685</v>
      </c>
      <c r="F670" s="62">
        <f t="shared" si="211"/>
        <v>26825</v>
      </c>
      <c r="G670" s="62">
        <f>G672</f>
        <v>3225</v>
      </c>
      <c r="H670" s="62">
        <f t="shared" si="211"/>
        <v>10496</v>
      </c>
      <c r="I670" s="62">
        <f t="shared" si="211"/>
        <v>0</v>
      </c>
      <c r="J670" s="62">
        <f t="shared" si="211"/>
        <v>0</v>
      </c>
      <c r="K670" s="62">
        <f t="shared" si="211"/>
        <v>0</v>
      </c>
      <c r="L670" s="62">
        <f t="shared" si="211"/>
        <v>0</v>
      </c>
    </row>
    <row r="671" spans="1:12" ht="13.5" thickBot="1">
      <c r="A671" s="125"/>
      <c r="B671" s="134"/>
      <c r="C671" s="202" t="s">
        <v>5</v>
      </c>
      <c r="D671" s="203">
        <f t="shared" si="211"/>
        <v>49890</v>
      </c>
      <c r="E671" s="203">
        <f t="shared" si="211"/>
        <v>0</v>
      </c>
      <c r="F671" s="203">
        <f t="shared" si="211"/>
        <v>357</v>
      </c>
      <c r="G671" s="203">
        <f>G673</f>
        <v>24644</v>
      </c>
      <c r="H671" s="203">
        <f t="shared" si="211"/>
        <v>25786</v>
      </c>
      <c r="I671" s="203">
        <f t="shared" si="211"/>
        <v>0</v>
      </c>
      <c r="J671" s="203">
        <f t="shared" si="211"/>
        <v>0</v>
      </c>
      <c r="K671" s="203">
        <f t="shared" si="211"/>
        <v>0</v>
      </c>
      <c r="L671" s="203">
        <f t="shared" si="211"/>
        <v>0</v>
      </c>
    </row>
    <row r="672" spans="1:12" ht="12.75">
      <c r="A672" s="125"/>
      <c r="B672" s="107" t="s">
        <v>24</v>
      </c>
      <c r="C672" s="124" t="s">
        <v>4</v>
      </c>
      <c r="D672" s="155">
        <f aca="true" t="shared" si="212" ref="D672:L673">D674</f>
        <v>10721</v>
      </c>
      <c r="E672" s="155">
        <f t="shared" si="212"/>
        <v>685</v>
      </c>
      <c r="F672" s="155">
        <f t="shared" si="212"/>
        <v>26825</v>
      </c>
      <c r="G672" s="155">
        <f>G674</f>
        <v>3225</v>
      </c>
      <c r="H672" s="155">
        <f t="shared" si="212"/>
        <v>10496</v>
      </c>
      <c r="I672" s="155">
        <f t="shared" si="212"/>
        <v>0</v>
      </c>
      <c r="J672" s="155">
        <f t="shared" si="212"/>
        <v>0</v>
      </c>
      <c r="K672" s="155">
        <f t="shared" si="212"/>
        <v>0</v>
      </c>
      <c r="L672" s="155">
        <f t="shared" si="212"/>
        <v>0</v>
      </c>
    </row>
    <row r="673" spans="1:12" ht="12.75">
      <c r="A673" s="125"/>
      <c r="B673" s="93" t="s">
        <v>10</v>
      </c>
      <c r="C673" s="156" t="s">
        <v>5</v>
      </c>
      <c r="D673" s="157">
        <f t="shared" si="212"/>
        <v>49890</v>
      </c>
      <c r="E673" s="157">
        <f t="shared" si="212"/>
        <v>0</v>
      </c>
      <c r="F673" s="157">
        <f t="shared" si="212"/>
        <v>357</v>
      </c>
      <c r="G673" s="157">
        <f>G675</f>
        <v>24644</v>
      </c>
      <c r="H673" s="157">
        <f t="shared" si="212"/>
        <v>25786</v>
      </c>
      <c r="I673" s="157">
        <f t="shared" si="212"/>
        <v>0</v>
      </c>
      <c r="J673" s="157">
        <f t="shared" si="212"/>
        <v>0</v>
      </c>
      <c r="K673" s="157">
        <f t="shared" si="212"/>
        <v>0</v>
      </c>
      <c r="L673" s="157">
        <f t="shared" si="212"/>
        <v>0</v>
      </c>
    </row>
    <row r="674" spans="1:12" ht="12.75">
      <c r="A674" s="125"/>
      <c r="B674" s="121" t="s">
        <v>37</v>
      </c>
      <c r="C674" s="60" t="s">
        <v>4</v>
      </c>
      <c r="D674" s="62">
        <f>D678</f>
        <v>10721</v>
      </c>
      <c r="E674" s="62">
        <f aca="true" t="shared" si="213" ref="E674:L675">E676+E678</f>
        <v>685</v>
      </c>
      <c r="F674" s="62">
        <f t="shared" si="213"/>
        <v>26825</v>
      </c>
      <c r="G674" s="62">
        <f>G676+G678</f>
        <v>3225</v>
      </c>
      <c r="H674" s="62">
        <f t="shared" si="213"/>
        <v>10496</v>
      </c>
      <c r="I674" s="62">
        <f t="shared" si="213"/>
        <v>0</v>
      </c>
      <c r="J674" s="62">
        <f t="shared" si="213"/>
        <v>0</v>
      </c>
      <c r="K674" s="62">
        <f t="shared" si="213"/>
        <v>0</v>
      </c>
      <c r="L674" s="62">
        <f t="shared" si="213"/>
        <v>0</v>
      </c>
    </row>
    <row r="675" spans="1:12" ht="12.75">
      <c r="A675" s="125"/>
      <c r="B675" s="93"/>
      <c r="C675" s="103" t="s">
        <v>5</v>
      </c>
      <c r="D675" s="104">
        <f>D679</f>
        <v>49890</v>
      </c>
      <c r="E675" s="104">
        <f t="shared" si="213"/>
        <v>0</v>
      </c>
      <c r="F675" s="104">
        <f t="shared" si="213"/>
        <v>357</v>
      </c>
      <c r="G675" s="104">
        <f>G677+G679</f>
        <v>24644</v>
      </c>
      <c r="H675" s="104">
        <f t="shared" si="213"/>
        <v>25786</v>
      </c>
      <c r="I675" s="104">
        <f t="shared" si="213"/>
        <v>0</v>
      </c>
      <c r="J675" s="104">
        <f t="shared" si="213"/>
        <v>0</v>
      </c>
      <c r="K675" s="104">
        <f t="shared" si="213"/>
        <v>0</v>
      </c>
      <c r="L675" s="104">
        <f t="shared" si="213"/>
        <v>0</v>
      </c>
    </row>
    <row r="676" spans="1:12" s="57" customFormat="1" ht="12.75">
      <c r="A676" s="775" t="s">
        <v>58</v>
      </c>
      <c r="B676" s="83" t="s">
        <v>56</v>
      </c>
      <c r="C676" s="149" t="s">
        <v>4</v>
      </c>
      <c r="D676" s="143">
        <f aca="true" t="shared" si="214" ref="D676:L677">D688</f>
        <v>3000</v>
      </c>
      <c r="E676" s="143">
        <f t="shared" si="214"/>
        <v>0</v>
      </c>
      <c r="F676" s="143">
        <f t="shared" si="214"/>
        <v>0</v>
      </c>
      <c r="G676" s="143">
        <f>G688</f>
        <v>0</v>
      </c>
      <c r="H676" s="143">
        <f t="shared" si="214"/>
        <v>3000</v>
      </c>
      <c r="I676" s="143">
        <f t="shared" si="214"/>
        <v>0</v>
      </c>
      <c r="J676" s="143">
        <f t="shared" si="214"/>
        <v>0</v>
      </c>
      <c r="K676" s="143">
        <f t="shared" si="214"/>
        <v>0</v>
      </c>
      <c r="L676" s="143">
        <f t="shared" si="214"/>
        <v>0</v>
      </c>
    </row>
    <row r="677" spans="1:12" s="57" customFormat="1" ht="12.75">
      <c r="A677" s="775"/>
      <c r="B677" s="84"/>
      <c r="C677" s="74" t="s">
        <v>5</v>
      </c>
      <c r="D677" s="144">
        <f t="shared" si="214"/>
        <v>540</v>
      </c>
      <c r="E677" s="144">
        <f t="shared" si="214"/>
        <v>0</v>
      </c>
      <c r="F677" s="144">
        <f t="shared" si="214"/>
        <v>66</v>
      </c>
      <c r="G677" s="144">
        <f>G689</f>
        <v>66</v>
      </c>
      <c r="H677" s="144">
        <f t="shared" si="214"/>
        <v>474</v>
      </c>
      <c r="I677" s="144">
        <f t="shared" si="214"/>
        <v>0</v>
      </c>
      <c r="J677" s="144">
        <f t="shared" si="214"/>
        <v>0</v>
      </c>
      <c r="K677" s="144">
        <f t="shared" si="214"/>
        <v>0</v>
      </c>
      <c r="L677" s="144">
        <f t="shared" si="214"/>
        <v>0</v>
      </c>
    </row>
    <row r="678" spans="1:12" s="57" customFormat="1" ht="20.25" customHeight="1">
      <c r="A678" s="775" t="s">
        <v>291</v>
      </c>
      <c r="B678" s="83" t="s">
        <v>72</v>
      </c>
      <c r="C678" s="149" t="s">
        <v>4</v>
      </c>
      <c r="D678" s="143">
        <f>D696</f>
        <v>10721</v>
      </c>
      <c r="E678" s="143">
        <f aca="true" t="shared" si="215" ref="D678:L679">E696</f>
        <v>685</v>
      </c>
      <c r="F678" s="143">
        <f t="shared" si="215"/>
        <v>26825</v>
      </c>
      <c r="G678" s="143">
        <f>G696</f>
        <v>3225</v>
      </c>
      <c r="H678" s="143">
        <f t="shared" si="215"/>
        <v>7496</v>
      </c>
      <c r="I678" s="143">
        <f t="shared" si="215"/>
        <v>0</v>
      </c>
      <c r="J678" s="143">
        <f t="shared" si="215"/>
        <v>0</v>
      </c>
      <c r="K678" s="143">
        <f t="shared" si="215"/>
        <v>0</v>
      </c>
      <c r="L678" s="143">
        <f t="shared" si="215"/>
        <v>0</v>
      </c>
    </row>
    <row r="679" spans="1:12" s="57" customFormat="1" ht="18" customHeight="1">
      <c r="A679" s="775"/>
      <c r="B679" s="91"/>
      <c r="C679" s="77" t="s">
        <v>5</v>
      </c>
      <c r="D679" s="144">
        <f t="shared" si="215"/>
        <v>49890</v>
      </c>
      <c r="E679" s="144">
        <f t="shared" si="215"/>
        <v>0</v>
      </c>
      <c r="F679" s="144">
        <f t="shared" si="215"/>
        <v>291</v>
      </c>
      <c r="G679" s="144">
        <f>G697</f>
        <v>24578</v>
      </c>
      <c r="H679" s="144">
        <f t="shared" si="215"/>
        <v>25312</v>
      </c>
      <c r="I679" s="144">
        <f t="shared" si="215"/>
        <v>0</v>
      </c>
      <c r="J679" s="144">
        <f t="shared" si="215"/>
        <v>0</v>
      </c>
      <c r="K679" s="144">
        <f t="shared" si="215"/>
        <v>0</v>
      </c>
      <c r="L679" s="144">
        <f t="shared" si="215"/>
        <v>0</v>
      </c>
    </row>
    <row r="680" spans="1:12" s="57" customFormat="1" ht="12.75">
      <c r="A680" s="124"/>
      <c r="B680" s="782" t="s">
        <v>125</v>
      </c>
      <c r="C680" s="783"/>
      <c r="D680" s="783"/>
      <c r="E680" s="783"/>
      <c r="F680" s="783"/>
      <c r="G680" s="783"/>
      <c r="H680" s="783"/>
      <c r="I680" s="783"/>
      <c r="J680" s="783"/>
      <c r="K680" s="783"/>
      <c r="L680" s="784"/>
    </row>
    <row r="681" spans="1:12" ht="12.75">
      <c r="A681" s="125"/>
      <c r="B681" s="749" t="s">
        <v>8</v>
      </c>
      <c r="C681" s="749"/>
      <c r="D681" s="749"/>
      <c r="E681" s="749"/>
      <c r="F681" s="749"/>
      <c r="G681" s="749"/>
      <c r="H681" s="749"/>
      <c r="I681" s="749"/>
      <c r="J681" s="749"/>
      <c r="K681" s="749"/>
      <c r="L681" s="750"/>
    </row>
    <row r="682" spans="1:12" ht="12.75">
      <c r="A682" s="125"/>
      <c r="B682" s="63" t="s">
        <v>12</v>
      </c>
      <c r="C682" s="42" t="s">
        <v>4</v>
      </c>
      <c r="D682" s="130">
        <f aca="true" t="shared" si="216" ref="D682:L682">D684</f>
        <v>13721</v>
      </c>
      <c r="E682" s="130">
        <f t="shared" si="216"/>
        <v>685</v>
      </c>
      <c r="F682" s="130">
        <f t="shared" si="216"/>
        <v>26825</v>
      </c>
      <c r="G682" s="130">
        <f>G684</f>
        <v>3225</v>
      </c>
      <c r="H682" s="130">
        <f t="shared" si="216"/>
        <v>10496</v>
      </c>
      <c r="I682" s="130">
        <f t="shared" si="216"/>
        <v>0</v>
      </c>
      <c r="J682" s="130">
        <f t="shared" si="216"/>
        <v>0</v>
      </c>
      <c r="K682" s="130">
        <f t="shared" si="216"/>
        <v>0</v>
      </c>
      <c r="L682" s="130">
        <f t="shared" si="216"/>
        <v>0</v>
      </c>
    </row>
    <row r="683" spans="1:12" ht="13.5" thickBot="1">
      <c r="A683" s="125"/>
      <c r="B683" s="201"/>
      <c r="C683" s="135" t="s">
        <v>5</v>
      </c>
      <c r="D683" s="136">
        <f aca="true" t="shared" si="217" ref="D683:L683">D685</f>
        <v>50430</v>
      </c>
      <c r="E683" s="136">
        <f t="shared" si="217"/>
        <v>0</v>
      </c>
      <c r="F683" s="136">
        <f t="shared" si="217"/>
        <v>357</v>
      </c>
      <c r="G683" s="136">
        <f>G685</f>
        <v>24644</v>
      </c>
      <c r="H683" s="136">
        <f t="shared" si="217"/>
        <v>25786</v>
      </c>
      <c r="I683" s="136">
        <f t="shared" si="217"/>
        <v>0</v>
      </c>
      <c r="J683" s="136">
        <f t="shared" si="217"/>
        <v>0</v>
      </c>
      <c r="K683" s="136">
        <f t="shared" si="217"/>
        <v>0</v>
      </c>
      <c r="L683" s="136">
        <f t="shared" si="217"/>
        <v>0</v>
      </c>
    </row>
    <row r="684" spans="1:12" ht="12.75">
      <c r="A684" s="125"/>
      <c r="B684" s="107" t="s">
        <v>24</v>
      </c>
      <c r="C684" s="124" t="s">
        <v>4</v>
      </c>
      <c r="D684" s="155">
        <f aca="true" t="shared" si="218" ref="D684:L684">D686</f>
        <v>13721</v>
      </c>
      <c r="E684" s="155">
        <f t="shared" si="218"/>
        <v>685</v>
      </c>
      <c r="F684" s="155">
        <f t="shared" si="218"/>
        <v>26825</v>
      </c>
      <c r="G684" s="155">
        <f>G686</f>
        <v>3225</v>
      </c>
      <c r="H684" s="155">
        <f t="shared" si="218"/>
        <v>10496</v>
      </c>
      <c r="I684" s="155">
        <f t="shared" si="218"/>
        <v>0</v>
      </c>
      <c r="J684" s="155">
        <f t="shared" si="218"/>
        <v>0</v>
      </c>
      <c r="K684" s="155">
        <f t="shared" si="218"/>
        <v>0</v>
      </c>
      <c r="L684" s="155">
        <f t="shared" si="218"/>
        <v>0</v>
      </c>
    </row>
    <row r="685" spans="1:12" ht="12.75">
      <c r="A685" s="125"/>
      <c r="B685" s="93" t="s">
        <v>10</v>
      </c>
      <c r="C685" s="156" t="s">
        <v>5</v>
      </c>
      <c r="D685" s="157">
        <f aca="true" t="shared" si="219" ref="D685:L685">D687</f>
        <v>50430</v>
      </c>
      <c r="E685" s="157">
        <f t="shared" si="219"/>
        <v>0</v>
      </c>
      <c r="F685" s="157">
        <f t="shared" si="219"/>
        <v>357</v>
      </c>
      <c r="G685" s="157">
        <f>G687</f>
        <v>24644</v>
      </c>
      <c r="H685" s="157">
        <f t="shared" si="219"/>
        <v>25786</v>
      </c>
      <c r="I685" s="157">
        <f t="shared" si="219"/>
        <v>0</v>
      </c>
      <c r="J685" s="157">
        <f t="shared" si="219"/>
        <v>0</v>
      </c>
      <c r="K685" s="157">
        <f t="shared" si="219"/>
        <v>0</v>
      </c>
      <c r="L685" s="157">
        <f t="shared" si="219"/>
        <v>0</v>
      </c>
    </row>
    <row r="686" spans="1:12" ht="12.75">
      <c r="A686" s="125"/>
      <c r="B686" s="198" t="s">
        <v>37</v>
      </c>
      <c r="C686" s="149" t="s">
        <v>4</v>
      </c>
      <c r="D686" s="130">
        <f aca="true" t="shared" si="220" ref="D686:L686">D688+D696</f>
        <v>13721</v>
      </c>
      <c r="E686" s="130">
        <f t="shared" si="220"/>
        <v>685</v>
      </c>
      <c r="F686" s="130">
        <f t="shared" si="220"/>
        <v>26825</v>
      </c>
      <c r="G686" s="130">
        <f t="shared" si="220"/>
        <v>3225</v>
      </c>
      <c r="H686" s="130">
        <f t="shared" si="220"/>
        <v>10496</v>
      </c>
      <c r="I686" s="130">
        <f t="shared" si="220"/>
        <v>0</v>
      </c>
      <c r="J686" s="130">
        <f t="shared" si="220"/>
        <v>0</v>
      </c>
      <c r="K686" s="130">
        <f t="shared" si="220"/>
        <v>0</v>
      </c>
      <c r="L686" s="130">
        <f t="shared" si="220"/>
        <v>0</v>
      </c>
    </row>
    <row r="687" spans="1:12" ht="12.75">
      <c r="A687" s="125"/>
      <c r="B687" s="88" t="s">
        <v>126</v>
      </c>
      <c r="C687" s="74" t="s">
        <v>5</v>
      </c>
      <c r="D687" s="130">
        <f aca="true" t="shared" si="221" ref="D687:L687">D689+D697</f>
        <v>50430</v>
      </c>
      <c r="E687" s="130">
        <f t="shared" si="221"/>
        <v>0</v>
      </c>
      <c r="F687" s="130">
        <f t="shared" si="221"/>
        <v>357</v>
      </c>
      <c r="G687" s="130">
        <f t="shared" si="221"/>
        <v>24644</v>
      </c>
      <c r="H687" s="130">
        <f t="shared" si="221"/>
        <v>25786</v>
      </c>
      <c r="I687" s="130">
        <f t="shared" si="221"/>
        <v>0</v>
      </c>
      <c r="J687" s="130">
        <f t="shared" si="221"/>
        <v>0</v>
      </c>
      <c r="K687" s="130">
        <f t="shared" si="221"/>
        <v>0</v>
      </c>
      <c r="L687" s="130">
        <f t="shared" si="221"/>
        <v>0</v>
      </c>
    </row>
    <row r="688" spans="1:12" s="57" customFormat="1" ht="12.75">
      <c r="A688" s="775" t="s">
        <v>58</v>
      </c>
      <c r="B688" s="217" t="s">
        <v>56</v>
      </c>
      <c r="C688" s="190" t="s">
        <v>4</v>
      </c>
      <c r="D688" s="129">
        <f aca="true" t="shared" si="222" ref="D688:L689">D690+D692+D694</f>
        <v>3000</v>
      </c>
      <c r="E688" s="129">
        <f t="shared" si="222"/>
        <v>0</v>
      </c>
      <c r="F688" s="129">
        <f t="shared" si="222"/>
        <v>0</v>
      </c>
      <c r="G688" s="129">
        <f>G690+G692+G694</f>
        <v>0</v>
      </c>
      <c r="H688" s="129">
        <f>H690+H692+H694</f>
        <v>3000</v>
      </c>
      <c r="I688" s="129">
        <f t="shared" si="222"/>
        <v>0</v>
      </c>
      <c r="J688" s="129">
        <f t="shared" si="222"/>
        <v>0</v>
      </c>
      <c r="K688" s="129">
        <f t="shared" si="222"/>
        <v>0</v>
      </c>
      <c r="L688" s="129">
        <f t="shared" si="222"/>
        <v>0</v>
      </c>
    </row>
    <row r="689" spans="1:12" s="57" customFormat="1" ht="12.75">
      <c r="A689" s="775"/>
      <c r="B689" s="212"/>
      <c r="C689" s="98" t="s">
        <v>5</v>
      </c>
      <c r="D689" s="104">
        <f t="shared" si="222"/>
        <v>540</v>
      </c>
      <c r="E689" s="104">
        <f t="shared" si="222"/>
        <v>0</v>
      </c>
      <c r="F689" s="104">
        <f t="shared" si="222"/>
        <v>66</v>
      </c>
      <c r="G689" s="104">
        <f>G691+G693+G695</f>
        <v>66</v>
      </c>
      <c r="H689" s="104">
        <f t="shared" si="222"/>
        <v>474</v>
      </c>
      <c r="I689" s="104">
        <f t="shared" si="222"/>
        <v>0</v>
      </c>
      <c r="J689" s="104">
        <f t="shared" si="222"/>
        <v>0</v>
      </c>
      <c r="K689" s="104">
        <f t="shared" si="222"/>
        <v>0</v>
      </c>
      <c r="L689" s="104">
        <f t="shared" si="222"/>
        <v>0</v>
      </c>
    </row>
    <row r="690" spans="1:12" s="57" customFormat="1" ht="12.75">
      <c r="A690" s="775" t="s">
        <v>58</v>
      </c>
      <c r="B690" s="808" t="s">
        <v>356</v>
      </c>
      <c r="C690" s="378" t="s">
        <v>4</v>
      </c>
      <c r="D690" s="236">
        <f aca="true" t="shared" si="223" ref="D690:D695">G690+H690</f>
        <v>1500</v>
      </c>
      <c r="E690" s="236">
        <v>0</v>
      </c>
      <c r="F690" s="236">
        <v>0</v>
      </c>
      <c r="G690" s="153">
        <v>0</v>
      </c>
      <c r="H690" s="153">
        <v>1500</v>
      </c>
      <c r="I690" s="143"/>
      <c r="J690" s="143"/>
      <c r="K690" s="143"/>
      <c r="L690" s="143"/>
    </row>
    <row r="691" spans="1:12" s="57" customFormat="1" ht="12.75">
      <c r="A691" s="775"/>
      <c r="B691" s="809"/>
      <c r="C691" s="377" t="s">
        <v>5</v>
      </c>
      <c r="D691" s="186">
        <f t="shared" si="223"/>
        <v>1</v>
      </c>
      <c r="E691" s="186">
        <v>0</v>
      </c>
      <c r="F691" s="186">
        <v>0</v>
      </c>
      <c r="G691" s="186">
        <v>0</v>
      </c>
      <c r="H691" s="219">
        <v>1</v>
      </c>
      <c r="I691" s="144"/>
      <c r="J691" s="144"/>
      <c r="K691" s="144"/>
      <c r="L691" s="144"/>
    </row>
    <row r="692" spans="1:12" s="57" customFormat="1" ht="12.75">
      <c r="A692" s="775" t="s">
        <v>58</v>
      </c>
      <c r="B692" s="808" t="s">
        <v>357</v>
      </c>
      <c r="C692" s="378" t="s">
        <v>4</v>
      </c>
      <c r="D692" s="236">
        <f t="shared" si="223"/>
        <v>0</v>
      </c>
      <c r="E692" s="236">
        <v>0</v>
      </c>
      <c r="F692" s="236">
        <v>0</v>
      </c>
      <c r="G692" s="236">
        <v>0</v>
      </c>
      <c r="H692" s="236">
        <v>0</v>
      </c>
      <c r="I692" s="143"/>
      <c r="J692" s="143"/>
      <c r="K692" s="143"/>
      <c r="L692" s="143"/>
    </row>
    <row r="693" spans="1:12" s="57" customFormat="1" ht="12.75">
      <c r="A693" s="775"/>
      <c r="B693" s="809"/>
      <c r="C693" s="377" t="s">
        <v>5</v>
      </c>
      <c r="D693" s="186">
        <f t="shared" si="223"/>
        <v>463</v>
      </c>
      <c r="E693" s="186">
        <v>0</v>
      </c>
      <c r="F693" s="186">
        <v>0</v>
      </c>
      <c r="G693" s="186">
        <v>0</v>
      </c>
      <c r="H693" s="219">
        <v>463</v>
      </c>
      <c r="I693" s="144"/>
      <c r="J693" s="144"/>
      <c r="K693" s="144"/>
      <c r="L693" s="144"/>
    </row>
    <row r="694" spans="1:12" s="57" customFormat="1" ht="12.75">
      <c r="A694" s="775" t="s">
        <v>58</v>
      </c>
      <c r="B694" s="808" t="s">
        <v>358</v>
      </c>
      <c r="C694" s="378" t="s">
        <v>4</v>
      </c>
      <c r="D694" s="236">
        <f t="shared" si="223"/>
        <v>1500</v>
      </c>
      <c r="E694" s="236">
        <v>0</v>
      </c>
      <c r="F694" s="236">
        <v>0</v>
      </c>
      <c r="G694" s="236">
        <v>0</v>
      </c>
      <c r="H694" s="236">
        <v>1500</v>
      </c>
      <c r="I694" s="143"/>
      <c r="J694" s="143"/>
      <c r="K694" s="143"/>
      <c r="L694" s="143"/>
    </row>
    <row r="695" spans="1:12" s="57" customFormat="1" ht="12.75">
      <c r="A695" s="775"/>
      <c r="B695" s="809"/>
      <c r="C695" s="377" t="s">
        <v>5</v>
      </c>
      <c r="D695" s="186">
        <f t="shared" si="223"/>
        <v>76</v>
      </c>
      <c r="E695" s="186">
        <v>0</v>
      </c>
      <c r="F695" s="186">
        <v>66</v>
      </c>
      <c r="G695" s="153">
        <v>66</v>
      </c>
      <c r="H695" s="245">
        <v>10</v>
      </c>
      <c r="I695" s="144"/>
      <c r="J695" s="144"/>
      <c r="K695" s="144"/>
      <c r="L695" s="144"/>
    </row>
    <row r="696" spans="1:12" s="57" customFormat="1" ht="20.25" customHeight="1">
      <c r="A696" s="775" t="s">
        <v>355</v>
      </c>
      <c r="B696" s="217" t="s">
        <v>72</v>
      </c>
      <c r="C696" s="190" t="s">
        <v>4</v>
      </c>
      <c r="D696" s="129">
        <f>D698+D700+D702+D704+D706+D708+D710+D712+D714+D716+D718+D720+D722+D724+D726+D728+D730+D732+D734+D736+D738+D740+D742+D744+D746+D748</f>
        <v>10721</v>
      </c>
      <c r="E696" s="129">
        <f aca="true" t="shared" si="224" ref="D696:L697">E698+E700+E702+E704+E706+E708+E710+E712+E714+E716+E718+E720+E722+E724+E726+E728+E730+E732+E734+E736+E738+E740+E742+E744+E746+E748</f>
        <v>685</v>
      </c>
      <c r="F696" s="129">
        <f t="shared" si="224"/>
        <v>26825</v>
      </c>
      <c r="G696" s="129">
        <f>G698+G700+G702+G704+G706+G708+G710+G712+G714+G716+G718+G720+G722+G724+G726+G728+G730+G732+G734+G736+G738+G740+G742+G744+G746+G748</f>
        <v>3225</v>
      </c>
      <c r="H696" s="129">
        <f t="shared" si="224"/>
        <v>7496</v>
      </c>
      <c r="I696" s="129">
        <f t="shared" si="224"/>
        <v>0</v>
      </c>
      <c r="J696" s="129">
        <f t="shared" si="224"/>
        <v>0</v>
      </c>
      <c r="K696" s="129">
        <f t="shared" si="224"/>
        <v>0</v>
      </c>
      <c r="L696" s="129">
        <f t="shared" si="224"/>
        <v>0</v>
      </c>
    </row>
    <row r="697" spans="1:12" s="57" customFormat="1" ht="18" customHeight="1">
      <c r="A697" s="775"/>
      <c r="B697" s="213"/>
      <c r="C697" s="191" t="s">
        <v>5</v>
      </c>
      <c r="D697" s="104">
        <f t="shared" si="224"/>
        <v>49890</v>
      </c>
      <c r="E697" s="104">
        <f t="shared" si="224"/>
        <v>0</v>
      </c>
      <c r="F697" s="104">
        <f t="shared" si="224"/>
        <v>291</v>
      </c>
      <c r="G697" s="104">
        <f>G699+G701+G703+G705+G707+G709+G711+G713+G715+G717+G719+G721+G723+G725+G727+G729+G731+G733+G735+G737+G739+G741+G743+G745+G747+G749</f>
        <v>24578</v>
      </c>
      <c r="H697" s="104">
        <f t="shared" si="224"/>
        <v>25312</v>
      </c>
      <c r="I697" s="104">
        <f t="shared" si="224"/>
        <v>0</v>
      </c>
      <c r="J697" s="104">
        <f t="shared" si="224"/>
        <v>0</v>
      </c>
      <c r="K697" s="104">
        <f t="shared" si="224"/>
        <v>0</v>
      </c>
      <c r="L697" s="104">
        <f t="shared" si="224"/>
        <v>0</v>
      </c>
    </row>
    <row r="698" spans="1:12" ht="12.75">
      <c r="A698" s="775" t="s">
        <v>291</v>
      </c>
      <c r="B698" s="657" t="s">
        <v>314</v>
      </c>
      <c r="C698" s="658" t="s">
        <v>4</v>
      </c>
      <c r="D698" s="467">
        <f>G698+H698</f>
        <v>1</v>
      </c>
      <c r="E698" s="659">
        <v>0</v>
      </c>
      <c r="F698" s="660">
        <v>0</v>
      </c>
      <c r="G698" s="661">
        <v>0</v>
      </c>
      <c r="H698" s="661">
        <v>1</v>
      </c>
      <c r="I698" s="419">
        <v>0</v>
      </c>
      <c r="J698" s="419">
        <v>0</v>
      </c>
      <c r="K698" s="419">
        <v>0</v>
      </c>
      <c r="L698" s="419">
        <v>0</v>
      </c>
    </row>
    <row r="699" spans="1:12" ht="12.75">
      <c r="A699" s="775"/>
      <c r="B699" s="662"/>
      <c r="C699" s="327" t="s">
        <v>5</v>
      </c>
      <c r="D699" s="468">
        <f>G699+H699</f>
        <v>1</v>
      </c>
      <c r="E699" s="663">
        <v>0</v>
      </c>
      <c r="F699" s="664">
        <v>0</v>
      </c>
      <c r="G699" s="665">
        <v>0</v>
      </c>
      <c r="H699" s="665">
        <v>1</v>
      </c>
      <c r="I699" s="420">
        <v>0</v>
      </c>
      <c r="J699" s="420">
        <v>0</v>
      </c>
      <c r="K699" s="420">
        <v>0</v>
      </c>
      <c r="L699" s="420">
        <v>0</v>
      </c>
    </row>
    <row r="700" spans="1:12" ht="51">
      <c r="A700" s="775" t="s">
        <v>291</v>
      </c>
      <c r="B700" s="657" t="s">
        <v>313</v>
      </c>
      <c r="C700" s="378" t="s">
        <v>4</v>
      </c>
      <c r="D700" s="467">
        <f>G700+H700</f>
        <v>2</v>
      </c>
      <c r="E700" s="467">
        <v>0</v>
      </c>
      <c r="F700" s="666">
        <v>24286</v>
      </c>
      <c r="G700" s="660">
        <v>1</v>
      </c>
      <c r="H700" s="660">
        <v>1</v>
      </c>
      <c r="I700" s="419">
        <v>0</v>
      </c>
      <c r="J700" s="419">
        <v>0</v>
      </c>
      <c r="K700" s="419">
        <v>0</v>
      </c>
      <c r="L700" s="419">
        <v>0</v>
      </c>
    </row>
    <row r="701" spans="1:13" ht="21.75" customHeight="1">
      <c r="A701" s="775"/>
      <c r="B701" s="667"/>
      <c r="C701" s="668" t="s">
        <v>5</v>
      </c>
      <c r="D701" s="468">
        <f>G701+H701</f>
        <v>48574</v>
      </c>
      <c r="E701" s="669">
        <v>0</v>
      </c>
      <c r="F701" s="666">
        <v>0</v>
      </c>
      <c r="G701" s="666">
        <v>24287</v>
      </c>
      <c r="H701" s="666">
        <v>24287</v>
      </c>
      <c r="I701" s="421">
        <v>0</v>
      </c>
      <c r="J701" s="421">
        <v>0</v>
      </c>
      <c r="K701" s="421">
        <v>0</v>
      </c>
      <c r="L701" s="421">
        <v>0</v>
      </c>
      <c r="M701" s="160"/>
    </row>
    <row r="702" spans="1:12" ht="12.75">
      <c r="A702" s="849" t="s">
        <v>58</v>
      </c>
      <c r="B702" s="808" t="s">
        <v>359</v>
      </c>
      <c r="C702" s="378" t="s">
        <v>4</v>
      </c>
      <c r="D702" s="467">
        <f aca="true" t="shared" si="225" ref="D702:D749">G702+H702</f>
        <v>100</v>
      </c>
      <c r="E702" s="236">
        <v>0</v>
      </c>
      <c r="F702" s="236">
        <v>0</v>
      </c>
      <c r="G702" s="236">
        <v>0</v>
      </c>
      <c r="H702" s="236">
        <v>100</v>
      </c>
      <c r="I702" s="143"/>
      <c r="J702" s="143"/>
      <c r="K702" s="143"/>
      <c r="L702" s="143"/>
    </row>
    <row r="703" spans="1:17" ht="12.75">
      <c r="A703" s="849"/>
      <c r="B703" s="809"/>
      <c r="C703" s="377" t="s">
        <v>5</v>
      </c>
      <c r="D703" s="468">
        <f t="shared" si="225"/>
        <v>100</v>
      </c>
      <c r="E703" s="186">
        <v>0</v>
      </c>
      <c r="F703" s="186">
        <v>0</v>
      </c>
      <c r="G703" s="186">
        <v>0</v>
      </c>
      <c r="H703" s="219">
        <v>100</v>
      </c>
      <c r="I703" s="144"/>
      <c r="J703" s="144"/>
      <c r="K703" s="144"/>
      <c r="L703" s="144"/>
      <c r="Q703" s="160"/>
    </row>
    <row r="704" spans="1:17" ht="12.75">
      <c r="A704" s="849" t="s">
        <v>58</v>
      </c>
      <c r="B704" s="808" t="s">
        <v>360</v>
      </c>
      <c r="C704" s="378" t="s">
        <v>4</v>
      </c>
      <c r="D704" s="467">
        <f t="shared" si="225"/>
        <v>603</v>
      </c>
      <c r="E704" s="236">
        <v>0</v>
      </c>
      <c r="F704" s="236">
        <v>603</v>
      </c>
      <c r="G704" s="236">
        <v>603</v>
      </c>
      <c r="H704" s="236">
        <v>0</v>
      </c>
      <c r="I704" s="143"/>
      <c r="J704" s="143"/>
      <c r="K704" s="143"/>
      <c r="L704" s="143"/>
      <c r="Q704" s="160"/>
    </row>
    <row r="705" spans="1:17" ht="12.75">
      <c r="A705" s="849"/>
      <c r="B705" s="809"/>
      <c r="C705" s="377" t="s">
        <v>5</v>
      </c>
      <c r="D705" s="468">
        <f t="shared" si="225"/>
        <v>1</v>
      </c>
      <c r="E705" s="186">
        <v>0</v>
      </c>
      <c r="F705" s="186">
        <v>0</v>
      </c>
      <c r="G705" s="186">
        <v>0</v>
      </c>
      <c r="H705" s="219">
        <v>1</v>
      </c>
      <c r="I705" s="144"/>
      <c r="J705" s="144"/>
      <c r="K705" s="144"/>
      <c r="L705" s="144"/>
      <c r="Q705" s="160"/>
    </row>
    <row r="706" spans="1:12" ht="12.75">
      <c r="A706" s="849" t="s">
        <v>58</v>
      </c>
      <c r="B706" s="808" t="s">
        <v>361</v>
      </c>
      <c r="C706" s="378" t="s">
        <v>4</v>
      </c>
      <c r="D706" s="467">
        <f t="shared" si="225"/>
        <v>265</v>
      </c>
      <c r="E706" s="236">
        <v>0</v>
      </c>
      <c r="F706" s="236">
        <v>0</v>
      </c>
      <c r="G706" s="236">
        <v>0</v>
      </c>
      <c r="H706" s="236">
        <v>265</v>
      </c>
      <c r="I706" s="143"/>
      <c r="J706" s="143"/>
      <c r="K706" s="143"/>
      <c r="L706" s="143"/>
    </row>
    <row r="707" spans="1:12" ht="12.75">
      <c r="A707" s="849"/>
      <c r="B707" s="809"/>
      <c r="C707" s="377" t="s">
        <v>5</v>
      </c>
      <c r="D707" s="468">
        <f t="shared" si="225"/>
        <v>1</v>
      </c>
      <c r="E707" s="186">
        <v>0</v>
      </c>
      <c r="F707" s="186">
        <v>0</v>
      </c>
      <c r="G707" s="186">
        <v>0</v>
      </c>
      <c r="H707" s="219">
        <v>1</v>
      </c>
      <c r="I707" s="144"/>
      <c r="J707" s="144"/>
      <c r="K707" s="144"/>
      <c r="L707" s="144"/>
    </row>
    <row r="708" spans="1:12" ht="12.75">
      <c r="A708" s="849" t="s">
        <v>58</v>
      </c>
      <c r="B708" s="808" t="s">
        <v>362</v>
      </c>
      <c r="C708" s="378" t="s">
        <v>4</v>
      </c>
      <c r="D708" s="467">
        <f t="shared" si="225"/>
        <v>0</v>
      </c>
      <c r="E708" s="236">
        <v>0</v>
      </c>
      <c r="F708" s="236">
        <v>0</v>
      </c>
      <c r="G708" s="236">
        <v>0</v>
      </c>
      <c r="H708" s="236">
        <v>0</v>
      </c>
      <c r="I708" s="143"/>
      <c r="J708" s="143"/>
      <c r="K708" s="143"/>
      <c r="L708" s="143"/>
    </row>
    <row r="709" spans="1:12" ht="12.75">
      <c r="A709" s="849"/>
      <c r="B709" s="809"/>
      <c r="C709" s="377" t="s">
        <v>5</v>
      </c>
      <c r="D709" s="468">
        <f t="shared" si="225"/>
        <v>1</v>
      </c>
      <c r="E709" s="186">
        <v>0</v>
      </c>
      <c r="F709" s="186">
        <v>0</v>
      </c>
      <c r="G709" s="186">
        <v>0</v>
      </c>
      <c r="H709" s="219">
        <v>1</v>
      </c>
      <c r="I709" s="144"/>
      <c r="J709" s="144"/>
      <c r="K709" s="144"/>
      <c r="L709" s="144"/>
    </row>
    <row r="710" spans="1:12" ht="12.75">
      <c r="A710" s="849" t="s">
        <v>58</v>
      </c>
      <c r="B710" s="808" t="s">
        <v>363</v>
      </c>
      <c r="C710" s="464" t="s">
        <v>4</v>
      </c>
      <c r="D710" s="467">
        <f t="shared" si="225"/>
        <v>1600</v>
      </c>
      <c r="E710" s="381">
        <v>0</v>
      </c>
      <c r="F710" s="236">
        <v>1600</v>
      </c>
      <c r="G710" s="236">
        <v>1600</v>
      </c>
      <c r="H710" s="236">
        <v>0</v>
      </c>
      <c r="I710" s="143"/>
      <c r="J710" s="143"/>
      <c r="K710" s="143"/>
      <c r="L710" s="143"/>
    </row>
    <row r="711" spans="1:12" ht="12.75">
      <c r="A711" s="849"/>
      <c r="B711" s="809"/>
      <c r="C711" s="466" t="s">
        <v>5</v>
      </c>
      <c r="D711" s="468">
        <f t="shared" si="225"/>
        <v>1</v>
      </c>
      <c r="E711" s="382">
        <v>0</v>
      </c>
      <c r="F711" s="186">
        <v>0</v>
      </c>
      <c r="G711" s="186">
        <v>0</v>
      </c>
      <c r="H711" s="219">
        <v>1</v>
      </c>
      <c r="I711" s="130"/>
      <c r="J711" s="144"/>
      <c r="K711" s="144"/>
      <c r="L711" s="144"/>
    </row>
    <row r="712" spans="1:12" ht="12.75">
      <c r="A712" s="849" t="s">
        <v>58</v>
      </c>
      <c r="B712" s="808" t="s">
        <v>364</v>
      </c>
      <c r="C712" s="378" t="s">
        <v>4</v>
      </c>
      <c r="D712" s="467">
        <f t="shared" si="225"/>
        <v>10</v>
      </c>
      <c r="E712" s="236">
        <v>0</v>
      </c>
      <c r="F712" s="236">
        <v>9</v>
      </c>
      <c r="G712" s="386">
        <v>9</v>
      </c>
      <c r="H712" s="386">
        <v>1</v>
      </c>
      <c r="I712" s="143"/>
      <c r="J712" s="237"/>
      <c r="K712" s="143"/>
      <c r="L712" s="143"/>
    </row>
    <row r="713" spans="1:12" ht="12.75">
      <c r="A713" s="849"/>
      <c r="B713" s="916"/>
      <c r="C713" s="402" t="s">
        <v>5</v>
      </c>
      <c r="D713" s="468">
        <f t="shared" si="225"/>
        <v>9</v>
      </c>
      <c r="E713" s="153">
        <v>0</v>
      </c>
      <c r="F713" s="153">
        <v>8</v>
      </c>
      <c r="G713" s="412">
        <v>8</v>
      </c>
      <c r="H713" s="404">
        <v>1</v>
      </c>
      <c r="I713" s="144"/>
      <c r="J713" s="188"/>
      <c r="K713" s="130"/>
      <c r="L713" s="130"/>
    </row>
    <row r="714" spans="1:12" ht="12.75">
      <c r="A714" s="849" t="s">
        <v>58</v>
      </c>
      <c r="B714" s="808" t="s">
        <v>365</v>
      </c>
      <c r="C714" s="378" t="s">
        <v>4</v>
      </c>
      <c r="D714" s="467">
        <f t="shared" si="225"/>
        <v>10</v>
      </c>
      <c r="E714" s="236">
        <v>0</v>
      </c>
      <c r="F714" s="236">
        <v>9</v>
      </c>
      <c r="G714" s="236">
        <v>9</v>
      </c>
      <c r="H714" s="236">
        <v>1</v>
      </c>
      <c r="I714" s="325"/>
      <c r="J714" s="405"/>
      <c r="K714" s="405"/>
      <c r="L714" s="405"/>
    </row>
    <row r="715" spans="1:12" ht="12.75">
      <c r="A715" s="849"/>
      <c r="B715" s="809"/>
      <c r="C715" s="377" t="s">
        <v>5</v>
      </c>
      <c r="D715" s="468">
        <f t="shared" si="225"/>
        <v>9</v>
      </c>
      <c r="E715" s="186">
        <v>0</v>
      </c>
      <c r="F715" s="186">
        <v>8</v>
      </c>
      <c r="G715" s="186">
        <v>8</v>
      </c>
      <c r="H715" s="219">
        <v>1</v>
      </c>
      <c r="I715" s="290"/>
      <c r="J715" s="406"/>
      <c r="K715" s="406"/>
      <c r="L715" s="406"/>
    </row>
    <row r="716" spans="1:12" ht="12.75">
      <c r="A716" s="849" t="s">
        <v>58</v>
      </c>
      <c r="B716" s="808" t="s">
        <v>366</v>
      </c>
      <c r="C716" s="378" t="s">
        <v>4</v>
      </c>
      <c r="D716" s="467">
        <f t="shared" si="225"/>
        <v>900</v>
      </c>
      <c r="E716" s="236">
        <v>0</v>
      </c>
      <c r="F716" s="236">
        <v>0</v>
      </c>
      <c r="G716" s="236">
        <v>0</v>
      </c>
      <c r="H716" s="236">
        <v>900</v>
      </c>
      <c r="I716" s="388"/>
      <c r="J716" s="405"/>
      <c r="K716" s="405"/>
      <c r="L716" s="405"/>
    </row>
    <row r="717" spans="1:12" ht="12.75">
      <c r="A717" s="849"/>
      <c r="B717" s="809"/>
      <c r="C717" s="377" t="s">
        <v>5</v>
      </c>
      <c r="D717" s="468">
        <f t="shared" si="225"/>
        <v>10</v>
      </c>
      <c r="E717" s="186">
        <v>0</v>
      </c>
      <c r="F717" s="186">
        <v>0</v>
      </c>
      <c r="G717" s="186">
        <v>0</v>
      </c>
      <c r="H717" s="219">
        <v>10</v>
      </c>
      <c r="I717" s="325"/>
      <c r="J717" s="406"/>
      <c r="K717" s="406"/>
      <c r="L717" s="406"/>
    </row>
    <row r="718" spans="1:12" ht="12.75">
      <c r="A718" s="849" t="s">
        <v>58</v>
      </c>
      <c r="B718" s="808" t="s">
        <v>367</v>
      </c>
      <c r="C718" s="378" t="s">
        <v>4</v>
      </c>
      <c r="D718" s="467">
        <f t="shared" si="225"/>
        <v>900</v>
      </c>
      <c r="E718" s="236">
        <v>0</v>
      </c>
      <c r="F718" s="236">
        <v>0</v>
      </c>
      <c r="G718" s="386">
        <v>0</v>
      </c>
      <c r="H718" s="386">
        <v>900</v>
      </c>
      <c r="I718" s="143"/>
      <c r="J718" s="405"/>
      <c r="K718" s="405"/>
      <c r="L718" s="405"/>
    </row>
    <row r="719" spans="1:12" ht="12.75">
      <c r="A719" s="849"/>
      <c r="B719" s="809"/>
      <c r="C719" s="377" t="s">
        <v>5</v>
      </c>
      <c r="D719" s="468">
        <f t="shared" si="225"/>
        <v>10</v>
      </c>
      <c r="E719" s="186">
        <v>0</v>
      </c>
      <c r="F719" s="186">
        <v>0</v>
      </c>
      <c r="G719" s="387">
        <v>0</v>
      </c>
      <c r="H719" s="403">
        <v>10</v>
      </c>
      <c r="I719" s="144"/>
      <c r="J719" s="406"/>
      <c r="K719" s="406"/>
      <c r="L719" s="406"/>
    </row>
    <row r="720" spans="1:12" ht="12.75">
      <c r="A720" s="849" t="s">
        <v>58</v>
      </c>
      <c r="B720" s="808" t="s">
        <v>368</v>
      </c>
      <c r="C720" s="378" t="s">
        <v>4</v>
      </c>
      <c r="D720" s="467">
        <f t="shared" si="225"/>
        <v>900</v>
      </c>
      <c r="E720" s="236">
        <v>0</v>
      </c>
      <c r="F720" s="236">
        <v>0</v>
      </c>
      <c r="G720" s="386">
        <v>0</v>
      </c>
      <c r="H720" s="386">
        <v>900</v>
      </c>
      <c r="I720" s="143"/>
      <c r="J720" s="405"/>
      <c r="K720" s="405"/>
      <c r="L720" s="405"/>
    </row>
    <row r="721" spans="1:12" ht="12.75">
      <c r="A721" s="849"/>
      <c r="B721" s="809"/>
      <c r="C721" s="377" t="s">
        <v>5</v>
      </c>
      <c r="D721" s="468">
        <f t="shared" si="225"/>
        <v>10</v>
      </c>
      <c r="E721" s="186">
        <v>0</v>
      </c>
      <c r="F721" s="186">
        <v>0</v>
      </c>
      <c r="G721" s="387">
        <v>0</v>
      </c>
      <c r="H721" s="403">
        <v>10</v>
      </c>
      <c r="I721" s="144"/>
      <c r="J721" s="406"/>
      <c r="K721" s="406"/>
      <c r="L721" s="406"/>
    </row>
    <row r="722" spans="1:12" ht="12.75">
      <c r="A722" s="849" t="s">
        <v>58</v>
      </c>
      <c r="B722" s="808" t="s">
        <v>369</v>
      </c>
      <c r="C722" s="378" t="s">
        <v>4</v>
      </c>
      <c r="D722" s="467">
        <f t="shared" si="225"/>
        <v>89</v>
      </c>
      <c r="E722" s="236">
        <v>0</v>
      </c>
      <c r="F722" s="236">
        <v>89</v>
      </c>
      <c r="G722" s="236">
        <v>89</v>
      </c>
      <c r="H722" s="236">
        <v>0</v>
      </c>
      <c r="I722" s="325"/>
      <c r="J722" s="405"/>
      <c r="K722" s="405"/>
      <c r="L722" s="405"/>
    </row>
    <row r="723" spans="1:12" ht="12.75">
      <c r="A723" s="849"/>
      <c r="B723" s="809"/>
      <c r="C723" s="377" t="s">
        <v>5</v>
      </c>
      <c r="D723" s="468">
        <f t="shared" si="225"/>
        <v>97</v>
      </c>
      <c r="E723" s="186">
        <v>0</v>
      </c>
      <c r="F723" s="186">
        <v>0</v>
      </c>
      <c r="G723" s="186">
        <v>0</v>
      </c>
      <c r="H723" s="219">
        <f>90+7</f>
        <v>97</v>
      </c>
      <c r="I723" s="290"/>
      <c r="J723" s="406"/>
      <c r="K723" s="406"/>
      <c r="L723" s="406"/>
    </row>
    <row r="724" spans="1:12" ht="12.75">
      <c r="A724" s="849" t="s">
        <v>58</v>
      </c>
      <c r="B724" s="808" t="s">
        <v>370</v>
      </c>
      <c r="C724" s="378" t="s">
        <v>4</v>
      </c>
      <c r="D724" s="467">
        <f t="shared" si="225"/>
        <v>500</v>
      </c>
      <c r="E724" s="236">
        <v>0</v>
      </c>
      <c r="F724" s="236">
        <v>0</v>
      </c>
      <c r="G724" s="236">
        <v>0</v>
      </c>
      <c r="H724" s="236">
        <v>500</v>
      </c>
      <c r="I724" s="388"/>
      <c r="J724" s="405"/>
      <c r="K724" s="405"/>
      <c r="L724" s="405"/>
    </row>
    <row r="725" spans="1:12" ht="12.75">
      <c r="A725" s="849"/>
      <c r="B725" s="809"/>
      <c r="C725" s="377" t="s">
        <v>5</v>
      </c>
      <c r="D725" s="468">
        <f t="shared" si="225"/>
        <v>1</v>
      </c>
      <c r="E725" s="186">
        <v>0</v>
      </c>
      <c r="F725" s="186">
        <v>0</v>
      </c>
      <c r="G725" s="186">
        <v>0</v>
      </c>
      <c r="H725" s="219">
        <v>1</v>
      </c>
      <c r="I725" s="290"/>
      <c r="J725" s="406"/>
      <c r="K725" s="406"/>
      <c r="L725" s="406"/>
    </row>
    <row r="726" spans="1:12" s="68" customFormat="1" ht="12.75">
      <c r="A726" s="908" t="s">
        <v>58</v>
      </c>
      <c r="B726" s="808" t="s">
        <v>371</v>
      </c>
      <c r="C726" s="378" t="s">
        <v>4</v>
      </c>
      <c r="D726" s="467">
        <f t="shared" si="225"/>
        <v>422</v>
      </c>
      <c r="E726" s="236">
        <v>0</v>
      </c>
      <c r="F726" s="236">
        <v>0</v>
      </c>
      <c r="G726" s="236">
        <v>0</v>
      </c>
      <c r="H726" s="236">
        <v>422</v>
      </c>
      <c r="I726" s="388"/>
      <c r="J726" s="655"/>
      <c r="K726" s="655"/>
      <c r="L726" s="655"/>
    </row>
    <row r="727" spans="1:12" s="68" customFormat="1" ht="12.75">
      <c r="A727" s="908"/>
      <c r="B727" s="809"/>
      <c r="C727" s="377" t="s">
        <v>5</v>
      </c>
      <c r="D727" s="468">
        <f t="shared" si="225"/>
        <v>401</v>
      </c>
      <c r="E727" s="186">
        <v>0</v>
      </c>
      <c r="F727" s="186">
        <v>0</v>
      </c>
      <c r="G727" s="186">
        <v>0</v>
      </c>
      <c r="H727" s="219">
        <f>1+400</f>
        <v>401</v>
      </c>
      <c r="I727" s="290"/>
      <c r="J727" s="656"/>
      <c r="K727" s="656"/>
      <c r="L727" s="656"/>
    </row>
    <row r="728" spans="1:12" ht="12.75">
      <c r="A728" s="849" t="s">
        <v>58</v>
      </c>
      <c r="B728" s="808" t="s">
        <v>372</v>
      </c>
      <c r="C728" s="378" t="s">
        <v>4</v>
      </c>
      <c r="D728" s="467">
        <f t="shared" si="225"/>
        <v>836</v>
      </c>
      <c r="E728" s="236">
        <v>0</v>
      </c>
      <c r="F728" s="236">
        <v>0</v>
      </c>
      <c r="G728" s="236">
        <v>0</v>
      </c>
      <c r="H728" s="236">
        <v>836</v>
      </c>
      <c r="I728" s="388"/>
      <c r="J728" s="405"/>
      <c r="K728" s="405"/>
      <c r="L728" s="405"/>
    </row>
    <row r="729" spans="1:12" ht="12.75">
      <c r="A729" s="849"/>
      <c r="B729" s="809"/>
      <c r="C729" s="377" t="s">
        <v>5</v>
      </c>
      <c r="D729" s="468">
        <f t="shared" si="225"/>
        <v>1</v>
      </c>
      <c r="E729" s="186">
        <v>0</v>
      </c>
      <c r="F729" s="186">
        <v>0</v>
      </c>
      <c r="G729" s="186">
        <v>0</v>
      </c>
      <c r="H729" s="219">
        <v>1</v>
      </c>
      <c r="I729" s="290"/>
      <c r="J729" s="406"/>
      <c r="K729" s="406"/>
      <c r="L729" s="406"/>
    </row>
    <row r="730" spans="1:12" ht="12.75">
      <c r="A730" s="849" t="s">
        <v>58</v>
      </c>
      <c r="B730" s="808" t="s">
        <v>373</v>
      </c>
      <c r="C730" s="378" t="s">
        <v>4</v>
      </c>
      <c r="D730" s="467">
        <f t="shared" si="225"/>
        <v>294</v>
      </c>
      <c r="E730" s="236">
        <v>0</v>
      </c>
      <c r="F730" s="236">
        <v>0</v>
      </c>
      <c r="G730" s="236">
        <v>0</v>
      </c>
      <c r="H730" s="236">
        <v>294</v>
      </c>
      <c r="I730" s="388"/>
      <c r="J730" s="405"/>
      <c r="K730" s="405"/>
      <c r="L730" s="405"/>
    </row>
    <row r="731" spans="1:12" ht="12.75">
      <c r="A731" s="849"/>
      <c r="B731" s="809"/>
      <c r="C731" s="377" t="s">
        <v>5</v>
      </c>
      <c r="D731" s="468">
        <f t="shared" si="225"/>
        <v>10</v>
      </c>
      <c r="E731" s="186">
        <v>0</v>
      </c>
      <c r="F731" s="186">
        <v>0</v>
      </c>
      <c r="G731" s="186">
        <v>0</v>
      </c>
      <c r="H731" s="219">
        <v>10</v>
      </c>
      <c r="I731" s="290"/>
      <c r="J731" s="406"/>
      <c r="K731" s="406"/>
      <c r="L731" s="406"/>
    </row>
    <row r="732" spans="1:12" ht="12.75">
      <c r="A732" s="849" t="s">
        <v>58</v>
      </c>
      <c r="B732" s="808" t="s">
        <v>374</v>
      </c>
      <c r="C732" s="378" t="s">
        <v>4</v>
      </c>
      <c r="D732" s="467">
        <f t="shared" si="225"/>
        <v>257</v>
      </c>
      <c r="E732" s="236">
        <v>0</v>
      </c>
      <c r="F732" s="236">
        <v>0</v>
      </c>
      <c r="G732" s="236">
        <v>0</v>
      </c>
      <c r="H732" s="236">
        <v>257</v>
      </c>
      <c r="I732" s="388"/>
      <c r="J732" s="405"/>
      <c r="K732" s="405"/>
      <c r="L732" s="405"/>
    </row>
    <row r="733" spans="1:12" ht="12.75">
      <c r="A733" s="849"/>
      <c r="B733" s="916"/>
      <c r="C733" s="377" t="s">
        <v>5</v>
      </c>
      <c r="D733" s="468">
        <f t="shared" si="225"/>
        <v>1</v>
      </c>
      <c r="E733" s="186">
        <v>0</v>
      </c>
      <c r="F733" s="186">
        <v>0</v>
      </c>
      <c r="G733" s="186">
        <v>0</v>
      </c>
      <c r="H733" s="219">
        <v>1</v>
      </c>
      <c r="I733" s="290"/>
      <c r="J733" s="406"/>
      <c r="K733" s="406"/>
      <c r="L733" s="407"/>
    </row>
    <row r="734" spans="1:12" ht="18" customHeight="1">
      <c r="A734" s="849" t="s">
        <v>58</v>
      </c>
      <c r="B734" s="808" t="s">
        <v>375</v>
      </c>
      <c r="C734" s="378" t="s">
        <v>4</v>
      </c>
      <c r="D734" s="467">
        <f t="shared" si="225"/>
        <v>523</v>
      </c>
      <c r="E734" s="236">
        <v>0</v>
      </c>
      <c r="F734" s="236">
        <v>0</v>
      </c>
      <c r="G734" s="236">
        <v>0</v>
      </c>
      <c r="H734" s="236">
        <v>523</v>
      </c>
      <c r="I734" s="388"/>
      <c r="J734" s="143"/>
      <c r="K734" s="388"/>
      <c r="L734" s="143"/>
    </row>
    <row r="735" spans="1:12" ht="12.75">
      <c r="A735" s="849"/>
      <c r="B735" s="809"/>
      <c r="C735" s="402" t="s">
        <v>5</v>
      </c>
      <c r="D735" s="468">
        <f t="shared" si="225"/>
        <v>1</v>
      </c>
      <c r="E735" s="153">
        <v>0</v>
      </c>
      <c r="F735" s="153">
        <v>0</v>
      </c>
      <c r="G735" s="153">
        <v>0</v>
      </c>
      <c r="H735" s="245">
        <v>1</v>
      </c>
      <c r="I735" s="325"/>
      <c r="J735" s="130"/>
      <c r="K735" s="325"/>
      <c r="L735" s="130"/>
    </row>
    <row r="736" spans="1:12" ht="20.25" customHeight="1">
      <c r="A736" s="849" t="s">
        <v>58</v>
      </c>
      <c r="B736" s="914" t="s">
        <v>376</v>
      </c>
      <c r="C736" s="378" t="s">
        <v>4</v>
      </c>
      <c r="D736" s="467">
        <f t="shared" si="225"/>
        <v>299</v>
      </c>
      <c r="E736" s="236">
        <v>0</v>
      </c>
      <c r="F736" s="236">
        <v>0</v>
      </c>
      <c r="G736" s="236">
        <v>0</v>
      </c>
      <c r="H736" s="236">
        <v>299</v>
      </c>
      <c r="I736" s="465"/>
      <c r="J736" s="465"/>
      <c r="K736" s="465"/>
      <c r="L736" s="237"/>
    </row>
    <row r="737" spans="1:12" ht="22.5" customHeight="1">
      <c r="A737" s="849"/>
      <c r="B737" s="915"/>
      <c r="C737" s="402" t="s">
        <v>5</v>
      </c>
      <c r="D737" s="468">
        <f t="shared" si="225"/>
        <v>1</v>
      </c>
      <c r="E737" s="153">
        <v>0</v>
      </c>
      <c r="F737" s="153">
        <v>0</v>
      </c>
      <c r="G737" s="153">
        <v>0</v>
      </c>
      <c r="H737" s="245">
        <v>1</v>
      </c>
      <c r="I737" s="462"/>
      <c r="J737" s="462"/>
      <c r="K737" s="462"/>
      <c r="L737" s="235"/>
    </row>
    <row r="738" spans="1:12" ht="23.25" customHeight="1">
      <c r="A738" s="849" t="s">
        <v>58</v>
      </c>
      <c r="B738" s="914" t="s">
        <v>377</v>
      </c>
      <c r="C738" s="378" t="s">
        <v>4</v>
      </c>
      <c r="D738" s="467">
        <f t="shared" si="225"/>
        <v>236</v>
      </c>
      <c r="E738" s="236">
        <v>0</v>
      </c>
      <c r="F738" s="236">
        <v>0</v>
      </c>
      <c r="G738" s="236">
        <v>0</v>
      </c>
      <c r="H738" s="236">
        <v>236</v>
      </c>
      <c r="I738" s="334"/>
      <c r="J738" s="385"/>
      <c r="K738" s="385"/>
      <c r="L738" s="385"/>
    </row>
    <row r="739" spans="1:12" ht="22.5" customHeight="1">
      <c r="A739" s="849"/>
      <c r="B739" s="915"/>
      <c r="C739" s="402" t="s">
        <v>5</v>
      </c>
      <c r="D739" s="468">
        <f t="shared" si="225"/>
        <v>1</v>
      </c>
      <c r="E739" s="153">
        <v>0</v>
      </c>
      <c r="F739" s="153">
        <v>0</v>
      </c>
      <c r="G739" s="153">
        <v>0</v>
      </c>
      <c r="H739" s="245">
        <v>1</v>
      </c>
      <c r="I739" s="334"/>
      <c r="J739" s="385"/>
      <c r="K739" s="385"/>
      <c r="L739" s="385"/>
    </row>
    <row r="740" spans="1:12" ht="18" customHeight="1">
      <c r="A740" s="849" t="s">
        <v>58</v>
      </c>
      <c r="B740" s="914" t="s">
        <v>378</v>
      </c>
      <c r="C740" s="378" t="s">
        <v>4</v>
      </c>
      <c r="D740" s="467">
        <f t="shared" si="225"/>
        <v>528</v>
      </c>
      <c r="E740" s="236">
        <v>0</v>
      </c>
      <c r="F740" s="236">
        <v>0</v>
      </c>
      <c r="G740" s="236">
        <v>0</v>
      </c>
      <c r="H740" s="236">
        <v>528</v>
      </c>
      <c r="I740" s="334"/>
      <c r="J740" s="385"/>
      <c r="K740" s="385"/>
      <c r="L740" s="385"/>
    </row>
    <row r="741" spans="1:12" ht="23.25" customHeight="1">
      <c r="A741" s="849"/>
      <c r="B741" s="915"/>
      <c r="C741" s="402" t="s">
        <v>5</v>
      </c>
      <c r="D741" s="468">
        <f t="shared" si="225"/>
        <v>10</v>
      </c>
      <c r="E741" s="153">
        <v>0</v>
      </c>
      <c r="F741" s="153">
        <v>0</v>
      </c>
      <c r="G741" s="153">
        <v>0</v>
      </c>
      <c r="H741" s="245">
        <f>10</f>
        <v>10</v>
      </c>
      <c r="I741" s="334"/>
      <c r="J741" s="385"/>
      <c r="K741" s="385"/>
      <c r="L741" s="385"/>
    </row>
    <row r="742" spans="1:12" ht="21" customHeight="1">
      <c r="A742" s="849" t="s">
        <v>58</v>
      </c>
      <c r="B742" s="914" t="s">
        <v>379</v>
      </c>
      <c r="C742" s="378" t="s">
        <v>4</v>
      </c>
      <c r="D742" s="467">
        <f t="shared" si="225"/>
        <v>192</v>
      </c>
      <c r="E742" s="236">
        <v>0</v>
      </c>
      <c r="F742" s="236">
        <v>0</v>
      </c>
      <c r="G742" s="236">
        <v>0</v>
      </c>
      <c r="H742" s="236">
        <v>192</v>
      </c>
      <c r="I742" s="334"/>
      <c r="J742" s="385"/>
      <c r="K742" s="385"/>
      <c r="L742" s="385"/>
    </row>
    <row r="743" spans="1:12" ht="27" customHeight="1">
      <c r="A743" s="849"/>
      <c r="B743" s="915"/>
      <c r="C743" s="402" t="s">
        <v>5</v>
      </c>
      <c r="D743" s="468">
        <f t="shared" si="225"/>
        <v>10</v>
      </c>
      <c r="E743" s="153">
        <v>0</v>
      </c>
      <c r="F743" s="153">
        <v>0</v>
      </c>
      <c r="G743" s="153">
        <v>0</v>
      </c>
      <c r="H743" s="245">
        <f>10</f>
        <v>10</v>
      </c>
      <c r="I743" s="334"/>
      <c r="J743" s="385"/>
      <c r="K743" s="385"/>
      <c r="L743" s="385"/>
    </row>
    <row r="744" spans="1:12" ht="26.25" customHeight="1">
      <c r="A744" s="849" t="s">
        <v>58</v>
      </c>
      <c r="B744" s="914" t="s">
        <v>380</v>
      </c>
      <c r="C744" s="378" t="s">
        <v>4</v>
      </c>
      <c r="D744" s="467">
        <f t="shared" si="225"/>
        <v>340</v>
      </c>
      <c r="E744" s="236">
        <v>0</v>
      </c>
      <c r="F744" s="236">
        <v>0</v>
      </c>
      <c r="G744" s="236">
        <v>0</v>
      </c>
      <c r="H744" s="236">
        <v>340</v>
      </c>
      <c r="I744" s="334"/>
      <c r="J744" s="385"/>
      <c r="K744" s="385"/>
      <c r="L744" s="385"/>
    </row>
    <row r="745" spans="1:12" ht="12.75">
      <c r="A745" s="849"/>
      <c r="B745" s="915"/>
      <c r="C745" s="377" t="s">
        <v>5</v>
      </c>
      <c r="D745" s="468">
        <f t="shared" si="225"/>
        <v>10</v>
      </c>
      <c r="E745" s="186">
        <v>0</v>
      </c>
      <c r="F745" s="186">
        <v>0</v>
      </c>
      <c r="G745" s="186">
        <v>0</v>
      </c>
      <c r="H745" s="219">
        <f>10</f>
        <v>10</v>
      </c>
      <c r="I745" s="334"/>
      <c r="J745" s="385"/>
      <c r="K745" s="385"/>
      <c r="L745" s="385"/>
    </row>
    <row r="746" spans="1:12" ht="17.25" customHeight="1">
      <c r="A746" s="849" t="s">
        <v>58</v>
      </c>
      <c r="B746" s="914" t="s">
        <v>381</v>
      </c>
      <c r="C746" s="378" t="s">
        <v>4</v>
      </c>
      <c r="D746" s="467">
        <f t="shared" si="225"/>
        <v>229</v>
      </c>
      <c r="E746" s="236">
        <v>0</v>
      </c>
      <c r="F746" s="236">
        <v>229</v>
      </c>
      <c r="G746" s="236">
        <v>229</v>
      </c>
      <c r="H746" s="236">
        <v>0</v>
      </c>
      <c r="I746" s="334"/>
      <c r="J746" s="385"/>
      <c r="K746" s="385"/>
      <c r="L746" s="385"/>
    </row>
    <row r="747" spans="1:12" ht="12.75">
      <c r="A747" s="849"/>
      <c r="B747" s="915"/>
      <c r="C747" s="377" t="s">
        <v>5</v>
      </c>
      <c r="D747" s="468">
        <f t="shared" si="225"/>
        <v>1</v>
      </c>
      <c r="E747" s="186">
        <v>0</v>
      </c>
      <c r="F747" s="186">
        <v>0</v>
      </c>
      <c r="G747" s="186">
        <v>0</v>
      </c>
      <c r="H747" s="219">
        <v>1</v>
      </c>
      <c r="I747" s="334"/>
      <c r="J747" s="385"/>
      <c r="K747" s="385"/>
      <c r="L747" s="385"/>
    </row>
    <row r="748" spans="1:12" ht="18.75" customHeight="1">
      <c r="A748" s="849" t="s">
        <v>58</v>
      </c>
      <c r="B748" s="914" t="s">
        <v>417</v>
      </c>
      <c r="C748" s="378" t="s">
        <v>4</v>
      </c>
      <c r="D748" s="467">
        <f t="shared" si="225"/>
        <v>685</v>
      </c>
      <c r="E748" s="236">
        <v>685</v>
      </c>
      <c r="F748" s="236">
        <v>0</v>
      </c>
      <c r="G748" s="236">
        <v>685</v>
      </c>
      <c r="H748" s="236">
        <v>0</v>
      </c>
      <c r="I748" s="334"/>
      <c r="J748" s="385"/>
      <c r="K748" s="385"/>
      <c r="L748" s="385"/>
    </row>
    <row r="749" spans="1:12" ht="12.75">
      <c r="A749" s="863"/>
      <c r="B749" s="915"/>
      <c r="C749" s="377" t="s">
        <v>5</v>
      </c>
      <c r="D749" s="468">
        <f t="shared" si="225"/>
        <v>618</v>
      </c>
      <c r="E749" s="186">
        <v>0</v>
      </c>
      <c r="F749" s="186">
        <v>275</v>
      </c>
      <c r="G749" s="186">
        <v>275</v>
      </c>
      <c r="H749" s="219">
        <v>343</v>
      </c>
      <c r="I749" s="334"/>
      <c r="J749" s="385"/>
      <c r="K749" s="385"/>
      <c r="L749" s="385"/>
    </row>
  </sheetData>
  <sheetProtection/>
  <mergeCells count="204">
    <mergeCell ref="A690:A691"/>
    <mergeCell ref="A692:A693"/>
    <mergeCell ref="A694:A695"/>
    <mergeCell ref="B192:L192"/>
    <mergeCell ref="B193:B194"/>
    <mergeCell ref="A160:A161"/>
    <mergeCell ref="A450:A451"/>
    <mergeCell ref="A551:A552"/>
    <mergeCell ref="B680:L680"/>
    <mergeCell ref="B681:L681"/>
    <mergeCell ref="B129:L129"/>
    <mergeCell ref="B435:L435"/>
    <mergeCell ref="B175:L175"/>
    <mergeCell ref="A498:A499"/>
    <mergeCell ref="A500:A501"/>
    <mergeCell ref="B89:L89"/>
    <mergeCell ref="B90:L90"/>
    <mergeCell ref="B97:L97"/>
    <mergeCell ref="B98:L98"/>
    <mergeCell ref="B105:L105"/>
    <mergeCell ref="B110:L110"/>
    <mergeCell ref="B55:L55"/>
    <mergeCell ref="B56:L56"/>
    <mergeCell ref="B73:L73"/>
    <mergeCell ref="B74:L74"/>
    <mergeCell ref="B81:L81"/>
    <mergeCell ref="B82:L82"/>
    <mergeCell ref="B7:L7"/>
    <mergeCell ref="B8:L8"/>
    <mergeCell ref="A12:A15"/>
    <mergeCell ref="H12:H15"/>
    <mergeCell ref="I12:I15"/>
    <mergeCell ref="J12:J15"/>
    <mergeCell ref="K12:K15"/>
    <mergeCell ref="L12:L15"/>
    <mergeCell ref="G12:G15"/>
    <mergeCell ref="B147:L147"/>
    <mergeCell ref="A148:A149"/>
    <mergeCell ref="B166:L166"/>
    <mergeCell ref="A696:A697"/>
    <mergeCell ref="A490:A491"/>
    <mergeCell ref="A158:A159"/>
    <mergeCell ref="A162:A163"/>
    <mergeCell ref="A586:A587"/>
    <mergeCell ref="A588:A589"/>
    <mergeCell ref="A590:A591"/>
    <mergeCell ref="A580:A581"/>
    <mergeCell ref="A582:A583"/>
    <mergeCell ref="B625:L625"/>
    <mergeCell ref="A584:A585"/>
    <mergeCell ref="B578:B579"/>
    <mergeCell ref="B580:B581"/>
    <mergeCell ref="B582:B583"/>
    <mergeCell ref="A578:A579"/>
    <mergeCell ref="B584:B585"/>
    <mergeCell ref="B176:L176"/>
    <mergeCell ref="B181:L181"/>
    <mergeCell ref="A182:A183"/>
    <mergeCell ref="B525:L525"/>
    <mergeCell ref="B526:L526"/>
    <mergeCell ref="A509:A510"/>
    <mergeCell ref="A496:A497"/>
    <mergeCell ref="A488:A489"/>
    <mergeCell ref="A448:A449"/>
    <mergeCell ref="A492:A493"/>
    <mergeCell ref="A45:A46"/>
    <mergeCell ref="A37:A38"/>
    <mergeCell ref="A470:A471"/>
    <mergeCell ref="A468:A469"/>
    <mergeCell ref="A466:A467"/>
    <mergeCell ref="A464:A465"/>
    <mergeCell ref="A462:A463"/>
    <mergeCell ref="A111:A112"/>
    <mergeCell ref="A140:A141"/>
    <mergeCell ref="A452:A453"/>
    <mergeCell ref="B722:B723"/>
    <mergeCell ref="A698:A699"/>
    <mergeCell ref="A121:A122"/>
    <mergeCell ref="B454:L454"/>
    <mergeCell ref="B455:L455"/>
    <mergeCell ref="A511:A512"/>
    <mergeCell ref="B669:L669"/>
    <mergeCell ref="B472:L472"/>
    <mergeCell ref="B473:L473"/>
    <mergeCell ref="A494:A495"/>
    <mergeCell ref="A710:A711"/>
    <mergeCell ref="B712:B713"/>
    <mergeCell ref="B714:B715"/>
    <mergeCell ref="A712:A713"/>
    <mergeCell ref="A714:A715"/>
    <mergeCell ref="B720:B721"/>
    <mergeCell ref="A641:A642"/>
    <mergeCell ref="A643:A644"/>
    <mergeCell ref="A702:A703"/>
    <mergeCell ref="B702:B703"/>
    <mergeCell ref="B704:B705"/>
    <mergeCell ref="B706:B707"/>
    <mergeCell ref="A700:A701"/>
    <mergeCell ref="B643:B644"/>
    <mergeCell ref="B645:B646"/>
    <mergeCell ref="B647:B648"/>
    <mergeCell ref="B568:B569"/>
    <mergeCell ref="B570:B571"/>
    <mergeCell ref="B572:B573"/>
    <mergeCell ref="B574:B575"/>
    <mergeCell ref="B637:B638"/>
    <mergeCell ref="B626:L626"/>
    <mergeCell ref="B639:B640"/>
    <mergeCell ref="B641:B642"/>
    <mergeCell ref="B586:B587"/>
    <mergeCell ref="B588:B589"/>
    <mergeCell ref="B611:B612"/>
    <mergeCell ref="B590:B591"/>
    <mergeCell ref="B592:B593"/>
    <mergeCell ref="B598:B599"/>
    <mergeCell ref="B600:B601"/>
    <mergeCell ref="B649:B650"/>
    <mergeCell ref="B651:B652"/>
    <mergeCell ref="B653:B654"/>
    <mergeCell ref="B655:B656"/>
    <mergeCell ref="B657:B658"/>
    <mergeCell ref="B659:B660"/>
    <mergeCell ref="B661:B662"/>
    <mergeCell ref="B663:B664"/>
    <mergeCell ref="B665:B666"/>
    <mergeCell ref="B667:B668"/>
    <mergeCell ref="A676:A677"/>
    <mergeCell ref="A688:A689"/>
    <mergeCell ref="A663:A664"/>
    <mergeCell ref="A665:A666"/>
    <mergeCell ref="A667:A668"/>
    <mergeCell ref="A678:A679"/>
    <mergeCell ref="B690:B691"/>
    <mergeCell ref="B692:B693"/>
    <mergeCell ref="B694:B695"/>
    <mergeCell ref="B724:B725"/>
    <mergeCell ref="B726:B727"/>
    <mergeCell ref="B728:B729"/>
    <mergeCell ref="B708:B709"/>
    <mergeCell ref="B710:B711"/>
    <mergeCell ref="B716:B717"/>
    <mergeCell ref="B718:B719"/>
    <mergeCell ref="B730:B731"/>
    <mergeCell ref="B732:B733"/>
    <mergeCell ref="B734:B735"/>
    <mergeCell ref="B736:B737"/>
    <mergeCell ref="B738:B739"/>
    <mergeCell ref="B740:B741"/>
    <mergeCell ref="B742:B743"/>
    <mergeCell ref="B744:B745"/>
    <mergeCell ref="B746:B747"/>
    <mergeCell ref="B748:B749"/>
    <mergeCell ref="A598:A599"/>
    <mergeCell ref="A600:A601"/>
    <mergeCell ref="A611:A612"/>
    <mergeCell ref="A645:A646"/>
    <mergeCell ref="A647:A648"/>
    <mergeCell ref="A649:A650"/>
    <mergeCell ref="A568:A569"/>
    <mergeCell ref="A570:A571"/>
    <mergeCell ref="A572:A573"/>
    <mergeCell ref="A574:A575"/>
    <mergeCell ref="A637:A638"/>
    <mergeCell ref="A639:A640"/>
    <mergeCell ref="A592:A593"/>
    <mergeCell ref="A594:A595"/>
    <mergeCell ref="A596:A597"/>
    <mergeCell ref="A576:A577"/>
    <mergeCell ref="A704:A705"/>
    <mergeCell ref="A706:A707"/>
    <mergeCell ref="A708:A709"/>
    <mergeCell ref="B564:B565"/>
    <mergeCell ref="B566:B567"/>
    <mergeCell ref="A635:A636"/>
    <mergeCell ref="B594:B595"/>
    <mergeCell ref="B596:B597"/>
    <mergeCell ref="B635:B636"/>
    <mergeCell ref="B576:B577"/>
    <mergeCell ref="A651:A652"/>
    <mergeCell ref="A653:A654"/>
    <mergeCell ref="A655:A656"/>
    <mergeCell ref="A657:A658"/>
    <mergeCell ref="A659:A660"/>
    <mergeCell ref="A661:A662"/>
    <mergeCell ref="A736:A737"/>
    <mergeCell ref="A738:A739"/>
    <mergeCell ref="A740:A741"/>
    <mergeCell ref="A742:A743"/>
    <mergeCell ref="A716:A717"/>
    <mergeCell ref="A718:A719"/>
    <mergeCell ref="A720:A721"/>
    <mergeCell ref="A722:A723"/>
    <mergeCell ref="A724:A725"/>
    <mergeCell ref="A732:A733"/>
    <mergeCell ref="A744:A745"/>
    <mergeCell ref="A734:A735"/>
    <mergeCell ref="A748:A749"/>
    <mergeCell ref="A564:A565"/>
    <mergeCell ref="A566:A567"/>
    <mergeCell ref="A523:A524"/>
    <mergeCell ref="A746:A747"/>
    <mergeCell ref="A726:A727"/>
    <mergeCell ref="A728:A729"/>
    <mergeCell ref="A730:A731"/>
  </mergeCells>
  <printOptions horizontalCentered="1"/>
  <pageMargins left="0.1968503937007874" right="0.1968503937007874" top="0.3937007874015748" bottom="0.3937007874015748" header="0.31496062992125984" footer="0.31496062992125984"/>
  <pageSetup fitToHeight="30" horizontalDpi="600" verticalDpi="600" orientation="portrait" paperSize="9" scale="95" r:id="rId1"/>
  <rowBreaks count="5" manualBreakCount="5">
    <brk id="68" max="11" man="1"/>
    <brk id="124" max="11" man="1"/>
    <brk id="176" max="11" man="1"/>
    <brk id="286" max="11" man="1"/>
    <brk id="342" max="11" man="1"/>
  </rowBreaks>
</worksheet>
</file>

<file path=xl/worksheets/sheet2.xml><?xml version="1.0" encoding="utf-8"?>
<worksheet xmlns="http://schemas.openxmlformats.org/spreadsheetml/2006/main" xmlns:r="http://schemas.openxmlformats.org/officeDocument/2006/relationships">
  <sheetPr>
    <tabColor rgb="FF92D050"/>
  </sheetPr>
  <dimension ref="A1:L533"/>
  <sheetViews>
    <sheetView zoomScaleSheetLayoutView="100" zoomScalePageLayoutView="0" workbookViewId="0" topLeftCell="A1">
      <pane xSplit="2" ySplit="15" topLeftCell="C16" activePane="bottomRight" state="frozen"/>
      <selection pane="topLeft" activeCell="A1" sqref="A1"/>
      <selection pane="topRight" activeCell="B1" sqref="B1"/>
      <selection pane="bottomLeft" activeCell="A17" sqref="A17"/>
      <selection pane="bottomRight" activeCell="A10" sqref="A10"/>
    </sheetView>
  </sheetViews>
  <sheetFormatPr defaultColWidth="9.140625" defaultRowHeight="12.75"/>
  <cols>
    <col min="1" max="1" width="9.140625" style="159" customWidth="1"/>
    <col min="2" max="2" width="52.7109375" style="29" customWidth="1"/>
    <col min="3" max="3" width="4.57421875" style="159" customWidth="1"/>
    <col min="4" max="4" width="11.421875" style="29" customWidth="1"/>
    <col min="5" max="5" width="13.28125" style="29" customWidth="1"/>
    <col min="6" max="6" width="11.57421875" style="160" customWidth="1"/>
    <col min="7" max="8" width="9.140625" style="29" customWidth="1"/>
    <col min="9" max="9" width="10.8515625" style="29" customWidth="1"/>
    <col min="10" max="13" width="9.140625" style="29" customWidth="1"/>
    <col min="14" max="14" width="10.7109375" style="29" customWidth="1"/>
    <col min="15" max="16384" width="9.140625" style="29" customWidth="1"/>
  </cols>
  <sheetData>
    <row r="1" spans="2:5" ht="12.75">
      <c r="B1" s="57" t="s">
        <v>103</v>
      </c>
      <c r="E1" s="183" t="s">
        <v>78</v>
      </c>
    </row>
    <row r="2" spans="4:5" ht="12.75">
      <c r="D2" s="162"/>
      <c r="E2" s="184" t="s">
        <v>79</v>
      </c>
    </row>
    <row r="3" spans="4:6" ht="12.75">
      <c r="D3" s="162"/>
      <c r="E3" s="271"/>
      <c r="F3" s="29"/>
    </row>
    <row r="4" spans="2:5" ht="12.75">
      <c r="B4" s="29" t="s">
        <v>6</v>
      </c>
      <c r="E4" s="163"/>
    </row>
    <row r="5" spans="2:5" ht="12.75">
      <c r="B5" s="29" t="s">
        <v>7</v>
      </c>
      <c r="E5" s="163"/>
    </row>
    <row r="6" ht="12.75">
      <c r="E6" s="163"/>
    </row>
    <row r="7" spans="2:6" ht="12.75">
      <c r="B7" s="712" t="s">
        <v>33</v>
      </c>
      <c r="C7" s="712"/>
      <c r="D7" s="712"/>
      <c r="E7" s="712"/>
      <c r="F7" s="712"/>
    </row>
    <row r="8" spans="2:6" ht="12.75">
      <c r="B8" s="712" t="s">
        <v>77</v>
      </c>
      <c r="C8" s="712"/>
      <c r="D8" s="712"/>
      <c r="E8" s="712"/>
      <c r="F8" s="712"/>
    </row>
    <row r="9" spans="2:6" ht="12.75">
      <c r="B9" s="164"/>
      <c r="C9" s="164"/>
      <c r="D9" s="164"/>
      <c r="E9" s="164"/>
      <c r="F9" s="165"/>
    </row>
    <row r="10" spans="2:6" ht="12.75">
      <c r="B10" s="95"/>
      <c r="C10" s="164"/>
      <c r="D10" s="164"/>
      <c r="E10" s="164"/>
      <c r="F10" s="165"/>
    </row>
    <row r="11" spans="3:6" ht="12.75">
      <c r="C11" s="166"/>
      <c r="D11" s="167"/>
      <c r="E11" s="95"/>
      <c r="F11" s="169" t="s">
        <v>40</v>
      </c>
    </row>
    <row r="12" spans="1:6" ht="12.75" customHeight="1">
      <c r="A12" s="722" t="s">
        <v>53</v>
      </c>
      <c r="B12" s="147" t="s">
        <v>122</v>
      </c>
      <c r="C12" s="170" t="s">
        <v>1</v>
      </c>
      <c r="D12" s="170" t="s">
        <v>0</v>
      </c>
      <c r="E12" s="724" t="s">
        <v>442</v>
      </c>
      <c r="F12" s="724" t="s">
        <v>46</v>
      </c>
    </row>
    <row r="13" spans="1:6" ht="12.75" customHeight="1">
      <c r="A13" s="723"/>
      <c r="B13" s="148" t="s">
        <v>120</v>
      </c>
      <c r="C13" s="125"/>
      <c r="D13" s="125"/>
      <c r="E13" s="725"/>
      <c r="F13" s="725"/>
    </row>
    <row r="14" spans="1:6" ht="12.75">
      <c r="A14" s="723"/>
      <c r="B14" s="148" t="s">
        <v>121</v>
      </c>
      <c r="C14" s="125"/>
      <c r="D14" s="172"/>
      <c r="E14" s="725"/>
      <c r="F14" s="725"/>
    </row>
    <row r="15" spans="1:6" ht="12.75">
      <c r="A15" s="723"/>
      <c r="B15" s="148"/>
      <c r="C15" s="125"/>
      <c r="D15" s="172"/>
      <c r="E15" s="726"/>
      <c r="F15" s="725"/>
    </row>
    <row r="16" spans="1:6" s="159" customFormat="1" ht="12.75">
      <c r="A16" s="102"/>
      <c r="B16" s="175">
        <v>0</v>
      </c>
      <c r="C16" s="102">
        <v>1</v>
      </c>
      <c r="D16" s="102" t="s">
        <v>447</v>
      </c>
      <c r="E16" s="102">
        <v>3</v>
      </c>
      <c r="F16" s="102">
        <v>4</v>
      </c>
    </row>
    <row r="17" spans="1:6" ht="12.75">
      <c r="A17" s="125"/>
      <c r="B17" s="63" t="s">
        <v>12</v>
      </c>
      <c r="C17" s="64" t="s">
        <v>4</v>
      </c>
      <c r="D17" s="62">
        <f aca="true" t="shared" si="0" ref="D17:F18">D19+D34</f>
        <v>89093</v>
      </c>
      <c r="E17" s="62">
        <f>E19+E34</f>
        <v>62638</v>
      </c>
      <c r="F17" s="62">
        <f t="shared" si="0"/>
        <v>26455</v>
      </c>
    </row>
    <row r="18" spans="1:6" ht="13.5" thickBot="1">
      <c r="A18" s="125"/>
      <c r="B18" s="134"/>
      <c r="C18" s="205" t="s">
        <v>5</v>
      </c>
      <c r="D18" s="203">
        <f t="shared" si="0"/>
        <v>54511</v>
      </c>
      <c r="E18" s="203">
        <f>E20+E35</f>
        <v>24914</v>
      </c>
      <c r="F18" s="203">
        <f t="shared" si="0"/>
        <v>29597</v>
      </c>
    </row>
    <row r="19" spans="1:6" ht="12.75">
      <c r="A19" s="125"/>
      <c r="B19" s="107" t="s">
        <v>24</v>
      </c>
      <c r="C19" s="125" t="s">
        <v>4</v>
      </c>
      <c r="D19" s="137">
        <f aca="true" t="shared" si="1" ref="D19:F20">D24+D26</f>
        <v>89029</v>
      </c>
      <c r="E19" s="137">
        <f t="shared" si="1"/>
        <v>62574</v>
      </c>
      <c r="F19" s="137">
        <f t="shared" si="1"/>
        <v>26455</v>
      </c>
    </row>
    <row r="20" spans="1:6" ht="12.75">
      <c r="A20" s="125"/>
      <c r="B20" s="93" t="s">
        <v>10</v>
      </c>
      <c r="C20" s="138" t="s">
        <v>5</v>
      </c>
      <c r="D20" s="139">
        <f t="shared" si="1"/>
        <v>54447</v>
      </c>
      <c r="E20" s="139">
        <f t="shared" si="1"/>
        <v>24914</v>
      </c>
      <c r="F20" s="139">
        <f t="shared" si="1"/>
        <v>29533</v>
      </c>
    </row>
    <row r="21" spans="1:6" ht="12.75" hidden="1">
      <c r="A21" s="125"/>
      <c r="B21" s="108" t="s">
        <v>29</v>
      </c>
      <c r="C21" s="71" t="s">
        <v>4</v>
      </c>
      <c r="D21" s="130"/>
      <c r="E21" s="130"/>
      <c r="F21" s="130"/>
    </row>
    <row r="22" spans="1:6" ht="12.75" hidden="1">
      <c r="A22" s="125"/>
      <c r="B22" s="140"/>
      <c r="C22" s="79" t="s">
        <v>5</v>
      </c>
      <c r="D22" s="144"/>
      <c r="E22" s="144"/>
      <c r="F22" s="144"/>
    </row>
    <row r="23" spans="1:6" s="57" customFormat="1" ht="15" customHeight="1">
      <c r="A23" s="124"/>
      <c r="B23" s="704" t="s">
        <v>191</v>
      </c>
      <c r="C23" s="705"/>
      <c r="D23" s="705"/>
      <c r="E23" s="727"/>
      <c r="F23" s="728"/>
    </row>
    <row r="24" spans="1:6" ht="15" customHeight="1">
      <c r="A24" s="125"/>
      <c r="B24" s="266" t="s">
        <v>49</v>
      </c>
      <c r="C24" s="42" t="s">
        <v>4</v>
      </c>
      <c r="D24" s="143">
        <f aca="true" t="shared" si="2" ref="D24:F25">D295</f>
        <v>47</v>
      </c>
      <c r="E24" s="143">
        <f>E295</f>
        <v>47</v>
      </c>
      <c r="F24" s="143">
        <f t="shared" si="2"/>
        <v>0</v>
      </c>
    </row>
    <row r="25" spans="1:6" ht="15" customHeight="1">
      <c r="A25" s="125"/>
      <c r="B25" s="110"/>
      <c r="C25" s="79" t="s">
        <v>5</v>
      </c>
      <c r="D25" s="144">
        <f t="shared" si="2"/>
        <v>20</v>
      </c>
      <c r="E25" s="144">
        <f>E296</f>
        <v>0</v>
      </c>
      <c r="F25" s="144">
        <f t="shared" si="2"/>
        <v>20</v>
      </c>
    </row>
    <row r="26" spans="1:6" ht="12.75">
      <c r="A26" s="125"/>
      <c r="B26" s="111" t="s">
        <v>37</v>
      </c>
      <c r="C26" s="42" t="s">
        <v>4</v>
      </c>
      <c r="D26" s="130">
        <f aca="true" t="shared" si="3" ref="D26:F27">D190</f>
        <v>88982</v>
      </c>
      <c r="E26" s="130">
        <f>E190</f>
        <v>62527</v>
      </c>
      <c r="F26" s="130">
        <f t="shared" si="3"/>
        <v>26455</v>
      </c>
    </row>
    <row r="27" spans="1:6" ht="12.75">
      <c r="A27" s="125"/>
      <c r="B27" s="93"/>
      <c r="C27" s="79" t="s">
        <v>5</v>
      </c>
      <c r="D27" s="144">
        <f t="shared" si="3"/>
        <v>54427</v>
      </c>
      <c r="E27" s="144">
        <f>E191</f>
        <v>24914</v>
      </c>
      <c r="F27" s="144">
        <f t="shared" si="3"/>
        <v>29513</v>
      </c>
    </row>
    <row r="28" spans="1:6" ht="12.75">
      <c r="A28" s="125"/>
      <c r="B28" s="87" t="s">
        <v>56</v>
      </c>
      <c r="C28" s="74" t="s">
        <v>4</v>
      </c>
      <c r="D28" s="236">
        <f aca="true" t="shared" si="4" ref="D28:E33">D321</f>
        <v>71165</v>
      </c>
      <c r="E28" s="236">
        <f t="shared" si="4"/>
        <v>51165</v>
      </c>
      <c r="F28" s="236">
        <f aca="true" t="shared" si="5" ref="F28:F33">F321</f>
        <v>20000</v>
      </c>
    </row>
    <row r="29" spans="1:8" ht="12.75">
      <c r="A29" s="125"/>
      <c r="B29" s="87"/>
      <c r="C29" s="74" t="s">
        <v>5</v>
      </c>
      <c r="D29" s="186">
        <f t="shared" si="4"/>
        <v>42875</v>
      </c>
      <c r="E29" s="186">
        <f t="shared" si="4"/>
        <v>17875</v>
      </c>
      <c r="F29" s="186">
        <f t="shared" si="5"/>
        <v>25000</v>
      </c>
      <c r="H29" s="160"/>
    </row>
    <row r="30" spans="1:9" s="57" customFormat="1" ht="12.75">
      <c r="A30" s="124"/>
      <c r="B30" s="83" t="s">
        <v>63</v>
      </c>
      <c r="C30" s="149" t="s">
        <v>4</v>
      </c>
      <c r="D30" s="236">
        <f t="shared" si="4"/>
        <v>7720</v>
      </c>
      <c r="E30" s="236">
        <f t="shared" si="4"/>
        <v>3245</v>
      </c>
      <c r="F30" s="236">
        <f t="shared" si="5"/>
        <v>4475</v>
      </c>
      <c r="I30" s="206"/>
    </row>
    <row r="31" spans="1:8" s="57" customFormat="1" ht="12.75">
      <c r="A31" s="124"/>
      <c r="B31" s="92"/>
      <c r="C31" s="77" t="s">
        <v>5</v>
      </c>
      <c r="D31" s="186">
        <f t="shared" si="4"/>
        <v>3666</v>
      </c>
      <c r="E31" s="186">
        <f t="shared" si="4"/>
        <v>280</v>
      </c>
      <c r="F31" s="186">
        <f t="shared" si="5"/>
        <v>3386</v>
      </c>
      <c r="H31" s="206"/>
    </row>
    <row r="32" spans="1:6" s="57" customFormat="1" ht="12.75">
      <c r="A32" s="124"/>
      <c r="B32" s="83" t="s">
        <v>72</v>
      </c>
      <c r="C32" s="149" t="s">
        <v>4</v>
      </c>
      <c r="D32" s="236">
        <f t="shared" si="4"/>
        <v>10097</v>
      </c>
      <c r="E32" s="236">
        <f t="shared" si="4"/>
        <v>8117</v>
      </c>
      <c r="F32" s="236">
        <f t="shared" si="5"/>
        <v>1980</v>
      </c>
    </row>
    <row r="33" spans="1:6" s="57" customFormat="1" ht="12.75">
      <c r="A33" s="124"/>
      <c r="B33" s="91"/>
      <c r="C33" s="77" t="s">
        <v>5</v>
      </c>
      <c r="D33" s="186">
        <f t="shared" si="4"/>
        <v>7886</v>
      </c>
      <c r="E33" s="186">
        <f>E326</f>
        <v>6759</v>
      </c>
      <c r="F33" s="186">
        <f t="shared" si="5"/>
        <v>1127</v>
      </c>
    </row>
    <row r="34" spans="1:6" ht="12.75">
      <c r="A34" s="125"/>
      <c r="B34" s="114" t="s">
        <v>21</v>
      </c>
      <c r="C34" s="128" t="s">
        <v>4</v>
      </c>
      <c r="D34" s="129">
        <f aca="true" t="shared" si="6" ref="D34:F35">D180</f>
        <v>64</v>
      </c>
      <c r="E34" s="62">
        <f>E180</f>
        <v>64</v>
      </c>
      <c r="F34" s="62">
        <f t="shared" si="6"/>
        <v>0</v>
      </c>
    </row>
    <row r="35" spans="1:6" ht="12.75">
      <c r="A35" s="125"/>
      <c r="B35" s="113"/>
      <c r="C35" s="103" t="s">
        <v>5</v>
      </c>
      <c r="D35" s="104">
        <f t="shared" si="6"/>
        <v>64</v>
      </c>
      <c r="E35" s="104">
        <f>E181</f>
        <v>0</v>
      </c>
      <c r="F35" s="104">
        <f>F181</f>
        <v>64</v>
      </c>
    </row>
    <row r="36" spans="1:6" ht="12.75" hidden="1">
      <c r="A36" s="125"/>
      <c r="B36" s="108" t="s">
        <v>29</v>
      </c>
      <c r="C36" s="42" t="s">
        <v>4</v>
      </c>
      <c r="D36" s="88"/>
      <c r="E36" s="88"/>
      <c r="F36" s="130"/>
    </row>
    <row r="37" spans="1:6" ht="12.75" hidden="1">
      <c r="A37" s="125"/>
      <c r="B37" s="93"/>
      <c r="C37" s="79" t="s">
        <v>5</v>
      </c>
      <c r="D37" s="92"/>
      <c r="E37" s="92"/>
      <c r="F37" s="144"/>
    </row>
    <row r="38" spans="1:6" ht="12.75" hidden="1">
      <c r="A38" s="125"/>
      <c r="B38" s="152" t="s">
        <v>18</v>
      </c>
      <c r="C38" s="42" t="s">
        <v>4</v>
      </c>
      <c r="D38" s="88"/>
      <c r="E38" s="88"/>
      <c r="F38" s="130"/>
    </row>
    <row r="39" spans="1:6" ht="12.75" hidden="1">
      <c r="A39" s="125"/>
      <c r="B39" s="93"/>
      <c r="C39" s="79" t="s">
        <v>5</v>
      </c>
      <c r="D39" s="92"/>
      <c r="E39" s="92"/>
      <c r="F39" s="144"/>
    </row>
    <row r="40" spans="1:6" ht="12.75" hidden="1">
      <c r="A40" s="125"/>
      <c r="B40" s="87" t="s">
        <v>19</v>
      </c>
      <c r="C40" s="42" t="s">
        <v>4</v>
      </c>
      <c r="D40" s="88"/>
      <c r="E40" s="88"/>
      <c r="F40" s="130"/>
    </row>
    <row r="41" spans="1:6" ht="12.75" hidden="1">
      <c r="A41" s="125"/>
      <c r="B41" s="93"/>
      <c r="C41" s="79" t="s">
        <v>5</v>
      </c>
      <c r="D41" s="92"/>
      <c r="E41" s="92"/>
      <c r="F41" s="144"/>
    </row>
    <row r="42" spans="1:6" ht="12.75" hidden="1">
      <c r="A42" s="125"/>
      <c r="B42" s="114" t="s">
        <v>22</v>
      </c>
      <c r="C42" s="71" t="s">
        <v>4</v>
      </c>
      <c r="D42" s="88"/>
      <c r="E42" s="88"/>
      <c r="F42" s="130"/>
    </row>
    <row r="43" spans="1:6" ht="12.75" hidden="1">
      <c r="A43" s="125"/>
      <c r="B43" s="113"/>
      <c r="C43" s="79" t="s">
        <v>5</v>
      </c>
      <c r="D43" s="92"/>
      <c r="E43" s="92"/>
      <c r="F43" s="144"/>
    </row>
    <row r="44" spans="1:6" ht="12.75" hidden="1">
      <c r="A44" s="125"/>
      <c r="B44" s="108" t="s">
        <v>29</v>
      </c>
      <c r="C44" s="42" t="s">
        <v>4</v>
      </c>
      <c r="D44" s="88"/>
      <c r="E44" s="88"/>
      <c r="F44" s="130"/>
    </row>
    <row r="45" spans="1:6" ht="12.75" hidden="1">
      <c r="A45" s="125"/>
      <c r="B45" s="93"/>
      <c r="C45" s="79" t="s">
        <v>5</v>
      </c>
      <c r="D45" s="92"/>
      <c r="E45" s="92"/>
      <c r="F45" s="144"/>
    </row>
    <row r="46" spans="1:6" ht="12.75" hidden="1">
      <c r="A46" s="125"/>
      <c r="B46" s="152" t="s">
        <v>18</v>
      </c>
      <c r="C46" s="42" t="s">
        <v>4</v>
      </c>
      <c r="D46" s="88"/>
      <c r="E46" s="88"/>
      <c r="F46" s="130"/>
    </row>
    <row r="47" spans="1:6" ht="12.75" hidden="1">
      <c r="A47" s="125"/>
      <c r="B47" s="93"/>
      <c r="C47" s="79" t="s">
        <v>5</v>
      </c>
      <c r="D47" s="92"/>
      <c r="E47" s="92"/>
      <c r="F47" s="144"/>
    </row>
    <row r="48" spans="1:6" ht="12.75" hidden="1">
      <c r="A48" s="125"/>
      <c r="B48" s="87" t="s">
        <v>19</v>
      </c>
      <c r="C48" s="42" t="s">
        <v>4</v>
      </c>
      <c r="D48" s="88"/>
      <c r="E48" s="88"/>
      <c r="F48" s="130"/>
    </row>
    <row r="49" spans="1:6" ht="12.75" hidden="1">
      <c r="A49" s="125"/>
      <c r="B49" s="93"/>
      <c r="C49" s="79" t="s">
        <v>5</v>
      </c>
      <c r="D49" s="92"/>
      <c r="E49" s="92"/>
      <c r="F49" s="144"/>
    </row>
    <row r="50" spans="1:6" ht="12.75" hidden="1">
      <c r="A50" s="125"/>
      <c r="B50" s="114" t="s">
        <v>23</v>
      </c>
      <c r="C50" s="71" t="s">
        <v>4</v>
      </c>
      <c r="D50" s="88"/>
      <c r="E50" s="88"/>
      <c r="F50" s="130"/>
    </row>
    <row r="51" spans="1:6" ht="12.75" hidden="1">
      <c r="A51" s="125"/>
      <c r="B51" s="113"/>
      <c r="C51" s="79" t="s">
        <v>5</v>
      </c>
      <c r="D51" s="92"/>
      <c r="E51" s="92"/>
      <c r="F51" s="144"/>
    </row>
    <row r="52" spans="1:6" ht="12.75" hidden="1">
      <c r="A52" s="125"/>
      <c r="B52" s="108" t="s">
        <v>29</v>
      </c>
      <c r="C52" s="42" t="s">
        <v>4</v>
      </c>
      <c r="D52" s="88"/>
      <c r="E52" s="88"/>
      <c r="F52" s="130"/>
    </row>
    <row r="53" spans="1:6" ht="12.75" hidden="1">
      <c r="A53" s="125"/>
      <c r="B53" s="93"/>
      <c r="C53" s="79" t="s">
        <v>5</v>
      </c>
      <c r="D53" s="92"/>
      <c r="E53" s="92"/>
      <c r="F53" s="144"/>
    </row>
    <row r="54" spans="1:6" ht="12.75" hidden="1">
      <c r="A54" s="125"/>
      <c r="B54" s="152" t="s">
        <v>18</v>
      </c>
      <c r="C54" s="42" t="s">
        <v>4</v>
      </c>
      <c r="D54" s="88"/>
      <c r="E54" s="88"/>
      <c r="F54" s="130"/>
    </row>
    <row r="55" spans="1:6" ht="12.75" hidden="1">
      <c r="A55" s="125"/>
      <c r="B55" s="93"/>
      <c r="C55" s="79" t="s">
        <v>5</v>
      </c>
      <c r="D55" s="92"/>
      <c r="E55" s="92"/>
      <c r="F55" s="144"/>
    </row>
    <row r="56" spans="1:6" ht="12.75" hidden="1">
      <c r="A56" s="125"/>
      <c r="B56" s="87" t="s">
        <v>19</v>
      </c>
      <c r="C56" s="42" t="s">
        <v>4</v>
      </c>
      <c r="D56" s="88"/>
      <c r="E56" s="88"/>
      <c r="F56" s="130"/>
    </row>
    <row r="57" spans="1:6" ht="12.75" hidden="1">
      <c r="A57" s="125"/>
      <c r="B57" s="93"/>
      <c r="C57" s="79" t="s">
        <v>5</v>
      </c>
      <c r="D57" s="92"/>
      <c r="E57" s="92"/>
      <c r="F57" s="144"/>
    </row>
    <row r="58" spans="1:6" ht="12.75" hidden="1">
      <c r="A58" s="125"/>
      <c r="B58" s="415"/>
      <c r="C58" s="78"/>
      <c r="D58" s="415"/>
      <c r="E58" s="415"/>
      <c r="F58" s="235"/>
    </row>
    <row r="59" spans="1:6" ht="12.75" hidden="1">
      <c r="A59" s="125"/>
      <c r="B59" s="713" t="s">
        <v>13</v>
      </c>
      <c r="C59" s="713"/>
      <c r="D59" s="713"/>
      <c r="E59" s="713"/>
      <c r="F59" s="721"/>
    </row>
    <row r="60" spans="1:6" ht="12.75" hidden="1">
      <c r="A60" s="125"/>
      <c r="B60" s="710" t="s">
        <v>8</v>
      </c>
      <c r="C60" s="710"/>
      <c r="D60" s="710"/>
      <c r="E60" s="710"/>
      <c r="F60" s="711"/>
    </row>
    <row r="61" spans="1:6" ht="12.75" hidden="1">
      <c r="A61" s="125"/>
      <c r="B61" s="87" t="s">
        <v>12</v>
      </c>
      <c r="C61" s="42" t="s">
        <v>4</v>
      </c>
      <c r="D61" s="88"/>
      <c r="E61" s="88"/>
      <c r="F61" s="130"/>
    </row>
    <row r="62" spans="1:6" ht="13.5" hidden="1" thickBot="1">
      <c r="A62" s="125"/>
      <c r="B62" s="134"/>
      <c r="C62" s="135" t="s">
        <v>5</v>
      </c>
      <c r="D62" s="356"/>
      <c r="E62" s="356"/>
      <c r="F62" s="136"/>
    </row>
    <row r="63" spans="1:6" ht="12.75" hidden="1">
      <c r="A63" s="125"/>
      <c r="B63" s="107" t="s">
        <v>24</v>
      </c>
      <c r="C63" s="125" t="s">
        <v>4</v>
      </c>
      <c r="D63" s="172"/>
      <c r="E63" s="172"/>
      <c r="F63" s="137"/>
    </row>
    <row r="64" spans="1:6" ht="12.75" hidden="1">
      <c r="A64" s="125"/>
      <c r="B64" s="93" t="s">
        <v>10</v>
      </c>
      <c r="C64" s="138" t="s">
        <v>5</v>
      </c>
      <c r="D64" s="173"/>
      <c r="E64" s="173"/>
      <c r="F64" s="139"/>
    </row>
    <row r="65" spans="1:6" ht="12.75" hidden="1">
      <c r="A65" s="125"/>
      <c r="B65" s="108" t="s">
        <v>29</v>
      </c>
      <c r="C65" s="71" t="s">
        <v>4</v>
      </c>
      <c r="D65" s="87"/>
      <c r="E65" s="88"/>
      <c r="F65" s="130"/>
    </row>
    <row r="66" spans="1:6" ht="12.75" hidden="1">
      <c r="A66" s="125"/>
      <c r="B66" s="140"/>
      <c r="C66" s="79" t="s">
        <v>5</v>
      </c>
      <c r="D66" s="93"/>
      <c r="E66" s="92"/>
      <c r="F66" s="144"/>
    </row>
    <row r="67" spans="1:6" ht="12.75" hidden="1">
      <c r="A67" s="125"/>
      <c r="B67" s="109" t="s">
        <v>43</v>
      </c>
      <c r="C67" s="71" t="s">
        <v>4</v>
      </c>
      <c r="D67" s="83"/>
      <c r="E67" s="83"/>
      <c r="F67" s="143"/>
    </row>
    <row r="68" spans="1:6" ht="12.75" hidden="1">
      <c r="A68" s="125"/>
      <c r="B68" s="110"/>
      <c r="C68" s="79" t="s">
        <v>5</v>
      </c>
      <c r="D68" s="92"/>
      <c r="E68" s="92"/>
      <c r="F68" s="144"/>
    </row>
    <row r="69" spans="1:6" ht="12.75" hidden="1">
      <c r="A69" s="125"/>
      <c r="B69" s="109" t="s">
        <v>30</v>
      </c>
      <c r="C69" s="42" t="s">
        <v>4</v>
      </c>
      <c r="D69" s="88"/>
      <c r="E69" s="88"/>
      <c r="F69" s="130"/>
    </row>
    <row r="70" spans="1:6" ht="15" customHeight="1" hidden="1">
      <c r="A70" s="125"/>
      <c r="B70" s="110" t="s">
        <v>31</v>
      </c>
      <c r="C70" s="79" t="s">
        <v>5</v>
      </c>
      <c r="D70" s="92"/>
      <c r="E70" s="92"/>
      <c r="F70" s="144"/>
    </row>
    <row r="71" spans="1:6" ht="15" customHeight="1" hidden="1">
      <c r="A71" s="125"/>
      <c r="B71" s="109" t="s">
        <v>41</v>
      </c>
      <c r="C71" s="42" t="s">
        <v>4</v>
      </c>
      <c r="D71" s="88"/>
      <c r="E71" s="88"/>
      <c r="F71" s="130"/>
    </row>
    <row r="72" spans="1:6" ht="15" customHeight="1" hidden="1">
      <c r="A72" s="125"/>
      <c r="B72" s="110" t="s">
        <v>42</v>
      </c>
      <c r="C72" s="79" t="s">
        <v>5</v>
      </c>
      <c r="D72" s="92"/>
      <c r="E72" s="92"/>
      <c r="F72" s="144"/>
    </row>
    <row r="73" spans="1:6" ht="12.75" hidden="1">
      <c r="A73" s="125"/>
      <c r="B73" s="111" t="s">
        <v>37</v>
      </c>
      <c r="C73" s="42" t="s">
        <v>4</v>
      </c>
      <c r="D73" s="88"/>
      <c r="E73" s="88"/>
      <c r="F73" s="130"/>
    </row>
    <row r="74" spans="1:6" ht="12.75" hidden="1">
      <c r="A74" s="125"/>
      <c r="B74" s="93"/>
      <c r="C74" s="79" t="s">
        <v>5</v>
      </c>
      <c r="D74" s="92"/>
      <c r="E74" s="92"/>
      <c r="F74" s="144"/>
    </row>
    <row r="75" spans="1:6" ht="12.75" hidden="1">
      <c r="A75" s="125"/>
      <c r="B75" s="109" t="s">
        <v>32</v>
      </c>
      <c r="C75" s="178"/>
      <c r="D75" s="88"/>
      <c r="E75" s="88"/>
      <c r="F75" s="130"/>
    </row>
    <row r="76" spans="1:6" ht="12.75" hidden="1">
      <c r="A76" s="125"/>
      <c r="B76" s="110"/>
      <c r="C76" s="79" t="s">
        <v>5</v>
      </c>
      <c r="D76" s="92"/>
      <c r="E76" s="92"/>
      <c r="F76" s="144"/>
    </row>
    <row r="77" spans="1:6" ht="12.75" hidden="1">
      <c r="A77" s="125"/>
      <c r="B77" s="112" t="s">
        <v>38</v>
      </c>
      <c r="C77" s="42"/>
      <c r="D77" s="88"/>
      <c r="E77" s="88"/>
      <c r="F77" s="130"/>
    </row>
    <row r="78" spans="1:6" ht="12.75" hidden="1">
      <c r="A78" s="125"/>
      <c r="B78" s="113" t="s">
        <v>39</v>
      </c>
      <c r="C78" s="79"/>
      <c r="D78" s="92"/>
      <c r="E78" s="92"/>
      <c r="F78" s="144"/>
    </row>
    <row r="79" spans="1:6" ht="12.75" hidden="1">
      <c r="A79" s="125"/>
      <c r="B79" s="114" t="s">
        <v>17</v>
      </c>
      <c r="C79" s="71" t="s">
        <v>4</v>
      </c>
      <c r="D79" s="88"/>
      <c r="E79" s="88"/>
      <c r="F79" s="130"/>
    </row>
    <row r="80" spans="1:6" ht="15" customHeight="1" hidden="1">
      <c r="A80" s="125"/>
      <c r="B80" s="113"/>
      <c r="C80" s="79" t="s">
        <v>5</v>
      </c>
      <c r="D80" s="92"/>
      <c r="E80" s="92"/>
      <c r="F80" s="144"/>
    </row>
    <row r="81" spans="1:6" ht="12.75" hidden="1">
      <c r="A81" s="125"/>
      <c r="B81" s="108" t="s">
        <v>29</v>
      </c>
      <c r="C81" s="42" t="s">
        <v>4</v>
      </c>
      <c r="D81" s="88"/>
      <c r="E81" s="88"/>
      <c r="F81" s="130"/>
    </row>
    <row r="82" spans="1:6" ht="12.75" hidden="1">
      <c r="A82" s="125"/>
      <c r="B82" s="93"/>
      <c r="C82" s="79" t="s">
        <v>5</v>
      </c>
      <c r="D82" s="92"/>
      <c r="E82" s="92"/>
      <c r="F82" s="144"/>
    </row>
    <row r="83" spans="1:6" ht="12.75" hidden="1">
      <c r="A83" s="125"/>
      <c r="B83" s="152" t="s">
        <v>18</v>
      </c>
      <c r="C83" s="42" t="s">
        <v>4</v>
      </c>
      <c r="D83" s="88"/>
      <c r="E83" s="88"/>
      <c r="F83" s="130"/>
    </row>
    <row r="84" spans="1:6" ht="12.75" hidden="1">
      <c r="A84" s="125"/>
      <c r="B84" s="93"/>
      <c r="C84" s="79" t="s">
        <v>5</v>
      </c>
      <c r="D84" s="92"/>
      <c r="E84" s="92"/>
      <c r="F84" s="144"/>
    </row>
    <row r="85" spans="1:6" ht="12.75" hidden="1">
      <c r="A85" s="125"/>
      <c r="B85" s="87" t="s">
        <v>19</v>
      </c>
      <c r="C85" s="42" t="s">
        <v>4</v>
      </c>
      <c r="D85" s="88"/>
      <c r="E85" s="88"/>
      <c r="F85" s="130"/>
    </row>
    <row r="86" spans="1:6" ht="12.75" hidden="1">
      <c r="A86" s="125"/>
      <c r="B86" s="93"/>
      <c r="C86" s="79" t="s">
        <v>5</v>
      </c>
      <c r="D86" s="92"/>
      <c r="E86" s="92"/>
      <c r="F86" s="144"/>
    </row>
    <row r="87" spans="1:6" ht="12.75" hidden="1">
      <c r="A87" s="125"/>
      <c r="B87" s="114" t="s">
        <v>20</v>
      </c>
      <c r="C87" s="71" t="s">
        <v>4</v>
      </c>
      <c r="D87" s="88"/>
      <c r="E87" s="88"/>
      <c r="F87" s="130"/>
    </row>
    <row r="88" spans="1:6" ht="12.75" hidden="1">
      <c r="A88" s="125"/>
      <c r="B88" s="113"/>
      <c r="C88" s="79" t="s">
        <v>5</v>
      </c>
      <c r="D88" s="92"/>
      <c r="E88" s="92"/>
      <c r="F88" s="144"/>
    </row>
    <row r="89" spans="1:6" ht="12.75" hidden="1">
      <c r="A89" s="125"/>
      <c r="B89" s="108" t="s">
        <v>29</v>
      </c>
      <c r="C89" s="42" t="s">
        <v>4</v>
      </c>
      <c r="D89" s="88"/>
      <c r="E89" s="88"/>
      <c r="F89" s="130"/>
    </row>
    <row r="90" spans="1:6" ht="12.75" hidden="1">
      <c r="A90" s="125"/>
      <c r="B90" s="93"/>
      <c r="C90" s="79" t="s">
        <v>5</v>
      </c>
      <c r="D90" s="92"/>
      <c r="E90" s="92"/>
      <c r="F90" s="144"/>
    </row>
    <row r="91" spans="1:6" ht="12.75" hidden="1">
      <c r="A91" s="125"/>
      <c r="B91" s="152" t="s">
        <v>18</v>
      </c>
      <c r="C91" s="42" t="s">
        <v>4</v>
      </c>
      <c r="D91" s="88"/>
      <c r="E91" s="88"/>
      <c r="F91" s="130"/>
    </row>
    <row r="92" spans="1:6" ht="12.75" hidden="1">
      <c r="A92" s="125"/>
      <c r="B92" s="93"/>
      <c r="C92" s="79" t="s">
        <v>5</v>
      </c>
      <c r="D92" s="92"/>
      <c r="E92" s="92"/>
      <c r="F92" s="144"/>
    </row>
    <row r="93" spans="1:6" ht="12.75" hidden="1">
      <c r="A93" s="125"/>
      <c r="B93" s="87" t="s">
        <v>19</v>
      </c>
      <c r="C93" s="42" t="s">
        <v>4</v>
      </c>
      <c r="D93" s="88"/>
      <c r="E93" s="88"/>
      <c r="F93" s="130"/>
    </row>
    <row r="94" spans="1:6" ht="12.75" hidden="1">
      <c r="A94" s="125"/>
      <c r="B94" s="93"/>
      <c r="C94" s="79" t="s">
        <v>5</v>
      </c>
      <c r="D94" s="92"/>
      <c r="E94" s="92"/>
      <c r="F94" s="144"/>
    </row>
    <row r="95" spans="1:6" ht="12.75" hidden="1">
      <c r="A95" s="125"/>
      <c r="B95" s="114" t="s">
        <v>21</v>
      </c>
      <c r="C95" s="71" t="s">
        <v>4</v>
      </c>
      <c r="D95" s="88"/>
      <c r="E95" s="88"/>
      <c r="F95" s="130"/>
    </row>
    <row r="96" spans="1:6" ht="12.75" hidden="1">
      <c r="A96" s="125"/>
      <c r="B96" s="113"/>
      <c r="C96" s="79" t="s">
        <v>5</v>
      </c>
      <c r="D96" s="92"/>
      <c r="E96" s="92"/>
      <c r="F96" s="144"/>
    </row>
    <row r="97" spans="1:6" ht="12.75" hidden="1">
      <c r="A97" s="125"/>
      <c r="B97" s="108" t="s">
        <v>29</v>
      </c>
      <c r="C97" s="42" t="s">
        <v>4</v>
      </c>
      <c r="D97" s="88"/>
      <c r="E97" s="88"/>
      <c r="F97" s="130"/>
    </row>
    <row r="98" spans="1:6" ht="12.75" hidden="1">
      <c r="A98" s="125"/>
      <c r="B98" s="93"/>
      <c r="C98" s="79" t="s">
        <v>5</v>
      </c>
      <c r="D98" s="92"/>
      <c r="E98" s="92"/>
      <c r="F98" s="144"/>
    </row>
    <row r="99" spans="1:6" ht="12.75" hidden="1">
      <c r="A99" s="125"/>
      <c r="B99" s="152" t="s">
        <v>18</v>
      </c>
      <c r="C99" s="42" t="s">
        <v>4</v>
      </c>
      <c r="D99" s="88"/>
      <c r="E99" s="88"/>
      <c r="F99" s="130"/>
    </row>
    <row r="100" spans="1:6" ht="12.75" hidden="1">
      <c r="A100" s="125"/>
      <c r="B100" s="93"/>
      <c r="C100" s="79" t="s">
        <v>5</v>
      </c>
      <c r="D100" s="92"/>
      <c r="E100" s="92"/>
      <c r="F100" s="144"/>
    </row>
    <row r="101" spans="1:6" ht="12.75" hidden="1">
      <c r="A101" s="125"/>
      <c r="B101" s="87" t="s">
        <v>19</v>
      </c>
      <c r="C101" s="42" t="s">
        <v>4</v>
      </c>
      <c r="D101" s="88"/>
      <c r="E101" s="88"/>
      <c r="F101" s="130"/>
    </row>
    <row r="102" spans="1:6" ht="12.75" hidden="1">
      <c r="A102" s="125"/>
      <c r="B102" s="93"/>
      <c r="C102" s="79" t="s">
        <v>5</v>
      </c>
      <c r="D102" s="92"/>
      <c r="E102" s="92"/>
      <c r="F102" s="144"/>
    </row>
    <row r="103" spans="1:6" ht="12.75" hidden="1">
      <c r="A103" s="125"/>
      <c r="B103" s="114" t="s">
        <v>22</v>
      </c>
      <c r="C103" s="71" t="s">
        <v>4</v>
      </c>
      <c r="D103" s="88"/>
      <c r="E103" s="88"/>
      <c r="F103" s="130"/>
    </row>
    <row r="104" spans="1:6" ht="12.75" hidden="1">
      <c r="A104" s="125"/>
      <c r="B104" s="113"/>
      <c r="C104" s="79" t="s">
        <v>5</v>
      </c>
      <c r="D104" s="92"/>
      <c r="E104" s="92"/>
      <c r="F104" s="144"/>
    </row>
    <row r="105" spans="1:6" ht="12.75" hidden="1">
      <c r="A105" s="125"/>
      <c r="B105" s="108" t="s">
        <v>29</v>
      </c>
      <c r="C105" s="42" t="s">
        <v>4</v>
      </c>
      <c r="D105" s="88"/>
      <c r="E105" s="88"/>
      <c r="F105" s="130"/>
    </row>
    <row r="106" spans="1:6" ht="12.75" hidden="1">
      <c r="A106" s="125"/>
      <c r="B106" s="93"/>
      <c r="C106" s="79" t="s">
        <v>5</v>
      </c>
      <c r="D106" s="92"/>
      <c r="E106" s="92"/>
      <c r="F106" s="144"/>
    </row>
    <row r="107" spans="1:6" ht="12.75" hidden="1">
      <c r="A107" s="125"/>
      <c r="B107" s="152" t="s">
        <v>18</v>
      </c>
      <c r="C107" s="42" t="s">
        <v>4</v>
      </c>
      <c r="D107" s="88"/>
      <c r="E107" s="88"/>
      <c r="F107" s="130"/>
    </row>
    <row r="108" spans="1:6" ht="12.75" hidden="1">
      <c r="A108" s="125"/>
      <c r="B108" s="93"/>
      <c r="C108" s="79" t="s">
        <v>5</v>
      </c>
      <c r="D108" s="92"/>
      <c r="E108" s="92"/>
      <c r="F108" s="144"/>
    </row>
    <row r="109" spans="1:6" ht="12.75" hidden="1">
      <c r="A109" s="125"/>
      <c r="B109" s="87" t="s">
        <v>19</v>
      </c>
      <c r="C109" s="42" t="s">
        <v>4</v>
      </c>
      <c r="D109" s="88"/>
      <c r="E109" s="88"/>
      <c r="F109" s="130"/>
    </row>
    <row r="110" spans="1:6" ht="12.75" hidden="1">
      <c r="A110" s="125"/>
      <c r="B110" s="93"/>
      <c r="C110" s="79" t="s">
        <v>5</v>
      </c>
      <c r="D110" s="92"/>
      <c r="E110" s="92"/>
      <c r="F110" s="144"/>
    </row>
    <row r="111" spans="1:6" ht="12.75" hidden="1">
      <c r="A111" s="125"/>
      <c r="B111" s="114" t="s">
        <v>23</v>
      </c>
      <c r="C111" s="71" t="s">
        <v>4</v>
      </c>
      <c r="D111" s="88"/>
      <c r="E111" s="88"/>
      <c r="F111" s="130"/>
    </row>
    <row r="112" spans="1:6" ht="12.75" hidden="1">
      <c r="A112" s="125"/>
      <c r="B112" s="113"/>
      <c r="C112" s="79" t="s">
        <v>5</v>
      </c>
      <c r="D112" s="92"/>
      <c r="E112" s="92"/>
      <c r="F112" s="144"/>
    </row>
    <row r="113" spans="1:6" ht="12.75" hidden="1">
      <c r="A113" s="125"/>
      <c r="B113" s="108" t="s">
        <v>29</v>
      </c>
      <c r="C113" s="42" t="s">
        <v>4</v>
      </c>
      <c r="D113" s="88"/>
      <c r="E113" s="88"/>
      <c r="F113" s="130"/>
    </row>
    <row r="114" spans="1:6" ht="12.75" hidden="1">
      <c r="A114" s="125"/>
      <c r="B114" s="93"/>
      <c r="C114" s="79" t="s">
        <v>5</v>
      </c>
      <c r="D114" s="92"/>
      <c r="E114" s="92"/>
      <c r="F114" s="144"/>
    </row>
    <row r="115" spans="1:6" ht="12.75" hidden="1">
      <c r="A115" s="125"/>
      <c r="B115" s="152" t="s">
        <v>18</v>
      </c>
      <c r="C115" s="42" t="s">
        <v>4</v>
      </c>
      <c r="D115" s="88"/>
      <c r="E115" s="88"/>
      <c r="F115" s="130"/>
    </row>
    <row r="116" spans="1:6" ht="12.75" hidden="1">
      <c r="A116" s="125"/>
      <c r="B116" s="93"/>
      <c r="C116" s="79" t="s">
        <v>5</v>
      </c>
      <c r="D116" s="92"/>
      <c r="E116" s="92"/>
      <c r="F116" s="144"/>
    </row>
    <row r="117" spans="1:6" ht="12.75" hidden="1">
      <c r="A117" s="125"/>
      <c r="B117" s="87" t="s">
        <v>19</v>
      </c>
      <c r="C117" s="42" t="s">
        <v>4</v>
      </c>
      <c r="D117" s="88"/>
      <c r="E117" s="88"/>
      <c r="F117" s="130"/>
    </row>
    <row r="118" spans="1:6" ht="12.75" hidden="1">
      <c r="A118" s="125"/>
      <c r="B118" s="93"/>
      <c r="C118" s="79" t="s">
        <v>5</v>
      </c>
      <c r="D118" s="92"/>
      <c r="E118" s="92"/>
      <c r="F118" s="144"/>
    </row>
    <row r="119" spans="1:6" ht="12.75" hidden="1">
      <c r="A119" s="125"/>
      <c r="B119" s="713" t="s">
        <v>14</v>
      </c>
      <c r="C119" s="713"/>
      <c r="D119" s="713"/>
      <c r="E119" s="713"/>
      <c r="F119" s="721"/>
    </row>
    <row r="120" spans="1:6" ht="12.75" hidden="1">
      <c r="A120" s="125"/>
      <c r="B120" s="710" t="s">
        <v>8</v>
      </c>
      <c r="C120" s="710"/>
      <c r="D120" s="710"/>
      <c r="E120" s="710"/>
      <c r="F120" s="711"/>
    </row>
    <row r="121" spans="1:6" ht="12.75" hidden="1">
      <c r="A121" s="125"/>
      <c r="B121" s="87" t="s">
        <v>12</v>
      </c>
      <c r="C121" s="42" t="s">
        <v>4</v>
      </c>
      <c r="D121" s="88"/>
      <c r="E121" s="88"/>
      <c r="F121" s="130"/>
    </row>
    <row r="122" spans="1:6" ht="13.5" hidden="1" thickBot="1">
      <c r="A122" s="125"/>
      <c r="B122" s="134"/>
      <c r="C122" s="135" t="s">
        <v>5</v>
      </c>
      <c r="D122" s="356"/>
      <c r="E122" s="356"/>
      <c r="F122" s="136"/>
    </row>
    <row r="123" spans="1:6" ht="12.75" hidden="1">
      <c r="A123" s="125"/>
      <c r="B123" s="107" t="s">
        <v>24</v>
      </c>
      <c r="C123" s="125" t="s">
        <v>4</v>
      </c>
      <c r="D123" s="172"/>
      <c r="E123" s="172"/>
      <c r="F123" s="137"/>
    </row>
    <row r="124" spans="1:6" ht="12.75" hidden="1">
      <c r="A124" s="125"/>
      <c r="B124" s="93" t="s">
        <v>10</v>
      </c>
      <c r="C124" s="138" t="s">
        <v>5</v>
      </c>
      <c r="D124" s="173"/>
      <c r="E124" s="173"/>
      <c r="F124" s="139"/>
    </row>
    <row r="125" spans="1:6" ht="12.75" hidden="1">
      <c r="A125" s="125"/>
      <c r="B125" s="108" t="s">
        <v>29</v>
      </c>
      <c r="C125" s="71" t="s">
        <v>4</v>
      </c>
      <c r="D125" s="87"/>
      <c r="E125" s="88"/>
      <c r="F125" s="130"/>
    </row>
    <row r="126" spans="1:6" ht="12.75" hidden="1">
      <c r="A126" s="125"/>
      <c r="B126" s="140"/>
      <c r="C126" s="79" t="s">
        <v>5</v>
      </c>
      <c r="D126" s="93"/>
      <c r="E126" s="92"/>
      <c r="F126" s="144"/>
    </row>
    <row r="127" spans="1:6" ht="12.75" hidden="1">
      <c r="A127" s="125"/>
      <c r="B127" s="109" t="s">
        <v>44</v>
      </c>
      <c r="C127" s="71" t="s">
        <v>4</v>
      </c>
      <c r="D127" s="87"/>
      <c r="E127" s="88"/>
      <c r="F127" s="130"/>
    </row>
    <row r="128" spans="1:6" ht="12.75" hidden="1">
      <c r="A128" s="125"/>
      <c r="B128" s="110"/>
      <c r="C128" s="79" t="s">
        <v>5</v>
      </c>
      <c r="D128" s="87"/>
      <c r="E128" s="88"/>
      <c r="F128" s="130"/>
    </row>
    <row r="129" spans="1:6" ht="12.75" hidden="1">
      <c r="A129" s="125"/>
      <c r="B129" s="109" t="s">
        <v>30</v>
      </c>
      <c r="C129" s="42" t="s">
        <v>4</v>
      </c>
      <c r="D129" s="83"/>
      <c r="E129" s="83"/>
      <c r="F129" s="143"/>
    </row>
    <row r="130" spans="1:6" ht="15" customHeight="1" hidden="1">
      <c r="A130" s="125"/>
      <c r="B130" s="110" t="s">
        <v>31</v>
      </c>
      <c r="C130" s="79" t="s">
        <v>5</v>
      </c>
      <c r="D130" s="92"/>
      <c r="E130" s="92"/>
      <c r="F130" s="144"/>
    </row>
    <row r="131" spans="1:6" ht="15" customHeight="1" hidden="1">
      <c r="A131" s="125"/>
      <c r="B131" s="109" t="s">
        <v>41</v>
      </c>
      <c r="C131" s="42" t="s">
        <v>4</v>
      </c>
      <c r="D131" s="83"/>
      <c r="E131" s="83"/>
      <c r="F131" s="143"/>
    </row>
    <row r="132" spans="1:6" ht="15" customHeight="1" hidden="1">
      <c r="A132" s="125"/>
      <c r="B132" s="110" t="s">
        <v>42</v>
      </c>
      <c r="C132" s="79" t="s">
        <v>5</v>
      </c>
      <c r="D132" s="92"/>
      <c r="E132" s="92"/>
      <c r="F132" s="144"/>
    </row>
    <row r="133" spans="1:6" ht="12.75" hidden="1">
      <c r="A133" s="125"/>
      <c r="B133" s="111" t="s">
        <v>37</v>
      </c>
      <c r="C133" s="42" t="s">
        <v>4</v>
      </c>
      <c r="D133" s="88"/>
      <c r="E133" s="88"/>
      <c r="F133" s="130"/>
    </row>
    <row r="134" spans="1:6" ht="12.75" hidden="1">
      <c r="A134" s="125"/>
      <c r="B134" s="93"/>
      <c r="C134" s="79" t="s">
        <v>5</v>
      </c>
      <c r="D134" s="92"/>
      <c r="E134" s="92"/>
      <c r="F134" s="144"/>
    </row>
    <row r="135" spans="1:6" ht="12.75" hidden="1">
      <c r="A135" s="125"/>
      <c r="B135" s="109" t="s">
        <v>32</v>
      </c>
      <c r="C135" s="178"/>
      <c r="D135" s="88"/>
      <c r="E135" s="88"/>
      <c r="F135" s="130"/>
    </row>
    <row r="136" spans="1:6" ht="12.75" hidden="1">
      <c r="A136" s="125"/>
      <c r="B136" s="110"/>
      <c r="C136" s="79" t="s">
        <v>5</v>
      </c>
      <c r="D136" s="92"/>
      <c r="E136" s="92"/>
      <c r="F136" s="144"/>
    </row>
    <row r="137" spans="1:6" ht="12.75" hidden="1">
      <c r="A137" s="125"/>
      <c r="B137" s="112" t="s">
        <v>38</v>
      </c>
      <c r="C137" s="42"/>
      <c r="D137" s="88"/>
      <c r="E137" s="88"/>
      <c r="F137" s="130"/>
    </row>
    <row r="138" spans="1:6" ht="12.75" hidden="1">
      <c r="A138" s="125"/>
      <c r="B138" s="113" t="s">
        <v>39</v>
      </c>
      <c r="C138" s="79"/>
      <c r="D138" s="92"/>
      <c r="E138" s="92"/>
      <c r="F138" s="144"/>
    </row>
    <row r="139" spans="1:6" ht="12.75" hidden="1">
      <c r="A139" s="125"/>
      <c r="B139" s="114" t="s">
        <v>17</v>
      </c>
      <c r="C139" s="71" t="s">
        <v>4</v>
      </c>
      <c r="D139" s="88"/>
      <c r="E139" s="88"/>
      <c r="F139" s="130"/>
    </row>
    <row r="140" spans="1:6" ht="15" customHeight="1" hidden="1">
      <c r="A140" s="125"/>
      <c r="B140" s="113"/>
      <c r="C140" s="79" t="s">
        <v>5</v>
      </c>
      <c r="D140" s="92"/>
      <c r="E140" s="92"/>
      <c r="F140" s="144"/>
    </row>
    <row r="141" spans="1:6" ht="12.75" hidden="1">
      <c r="A141" s="125"/>
      <c r="B141" s="108" t="s">
        <v>29</v>
      </c>
      <c r="C141" s="42" t="s">
        <v>4</v>
      </c>
      <c r="D141" s="88"/>
      <c r="E141" s="88"/>
      <c r="F141" s="130"/>
    </row>
    <row r="142" spans="1:6" ht="12.75" hidden="1">
      <c r="A142" s="125"/>
      <c r="B142" s="93"/>
      <c r="C142" s="79" t="s">
        <v>5</v>
      </c>
      <c r="D142" s="92"/>
      <c r="E142" s="92"/>
      <c r="F142" s="144"/>
    </row>
    <row r="143" spans="1:6" ht="12.75" hidden="1">
      <c r="A143" s="125"/>
      <c r="B143" s="152" t="s">
        <v>18</v>
      </c>
      <c r="C143" s="42" t="s">
        <v>4</v>
      </c>
      <c r="D143" s="88"/>
      <c r="E143" s="88"/>
      <c r="F143" s="130"/>
    </row>
    <row r="144" spans="1:6" ht="12.75" hidden="1">
      <c r="A144" s="125"/>
      <c r="B144" s="93"/>
      <c r="C144" s="79" t="s">
        <v>5</v>
      </c>
      <c r="D144" s="92"/>
      <c r="E144" s="92"/>
      <c r="F144" s="144"/>
    </row>
    <row r="145" spans="1:6" ht="12.75" hidden="1">
      <c r="A145" s="125"/>
      <c r="B145" s="87" t="s">
        <v>19</v>
      </c>
      <c r="C145" s="42" t="s">
        <v>4</v>
      </c>
      <c r="D145" s="88"/>
      <c r="E145" s="88"/>
      <c r="F145" s="130"/>
    </row>
    <row r="146" spans="1:6" ht="12.75" hidden="1">
      <c r="A146" s="125"/>
      <c r="B146" s="93"/>
      <c r="C146" s="79" t="s">
        <v>5</v>
      </c>
      <c r="D146" s="92"/>
      <c r="E146" s="92"/>
      <c r="F146" s="144"/>
    </row>
    <row r="147" spans="1:6" ht="12.75" hidden="1">
      <c r="A147" s="125"/>
      <c r="B147" s="114" t="s">
        <v>20</v>
      </c>
      <c r="C147" s="71" t="s">
        <v>4</v>
      </c>
      <c r="D147" s="88"/>
      <c r="E147" s="88"/>
      <c r="F147" s="130"/>
    </row>
    <row r="148" spans="1:6" ht="12.75" hidden="1">
      <c r="A148" s="125"/>
      <c r="B148" s="113"/>
      <c r="C148" s="79" t="s">
        <v>5</v>
      </c>
      <c r="D148" s="92"/>
      <c r="E148" s="92"/>
      <c r="F148" s="144"/>
    </row>
    <row r="149" spans="1:6" ht="12.75" hidden="1">
      <c r="A149" s="125"/>
      <c r="B149" s="108" t="s">
        <v>29</v>
      </c>
      <c r="C149" s="42" t="s">
        <v>4</v>
      </c>
      <c r="D149" s="88"/>
      <c r="E149" s="88"/>
      <c r="F149" s="130"/>
    </row>
    <row r="150" spans="1:6" ht="12.75" hidden="1">
      <c r="A150" s="125"/>
      <c r="B150" s="93"/>
      <c r="C150" s="79" t="s">
        <v>5</v>
      </c>
      <c r="D150" s="92"/>
      <c r="E150" s="92"/>
      <c r="F150" s="144"/>
    </row>
    <row r="151" spans="1:6" ht="12.75" hidden="1">
      <c r="A151" s="125"/>
      <c r="B151" s="152" t="s">
        <v>18</v>
      </c>
      <c r="C151" s="42" t="s">
        <v>4</v>
      </c>
      <c r="D151" s="88"/>
      <c r="E151" s="88"/>
      <c r="F151" s="130"/>
    </row>
    <row r="152" spans="1:6" ht="12.75" hidden="1">
      <c r="A152" s="125"/>
      <c r="B152" s="93"/>
      <c r="C152" s="79" t="s">
        <v>5</v>
      </c>
      <c r="D152" s="92"/>
      <c r="E152" s="92"/>
      <c r="F152" s="144"/>
    </row>
    <row r="153" spans="1:6" ht="12.75" hidden="1">
      <c r="A153" s="125"/>
      <c r="B153" s="87" t="s">
        <v>19</v>
      </c>
      <c r="C153" s="42" t="s">
        <v>4</v>
      </c>
      <c r="D153" s="88"/>
      <c r="E153" s="88"/>
      <c r="F153" s="130"/>
    </row>
    <row r="154" spans="1:6" ht="12.75" hidden="1">
      <c r="A154" s="125"/>
      <c r="B154" s="93"/>
      <c r="C154" s="79" t="s">
        <v>5</v>
      </c>
      <c r="D154" s="92"/>
      <c r="E154" s="92"/>
      <c r="F154" s="144"/>
    </row>
    <row r="155" spans="1:6" ht="12.75" hidden="1">
      <c r="A155" s="125"/>
      <c r="B155" s="114" t="s">
        <v>21</v>
      </c>
      <c r="C155" s="71" t="s">
        <v>4</v>
      </c>
      <c r="D155" s="88"/>
      <c r="E155" s="88"/>
      <c r="F155" s="130"/>
    </row>
    <row r="156" spans="1:6" ht="12.75" hidden="1">
      <c r="A156" s="125"/>
      <c r="B156" s="113"/>
      <c r="C156" s="79" t="s">
        <v>5</v>
      </c>
      <c r="D156" s="92"/>
      <c r="E156" s="92"/>
      <c r="F156" s="144"/>
    </row>
    <row r="157" spans="1:6" ht="12.75" hidden="1">
      <c r="A157" s="125"/>
      <c r="B157" s="108" t="s">
        <v>29</v>
      </c>
      <c r="C157" s="42" t="s">
        <v>4</v>
      </c>
      <c r="D157" s="88"/>
      <c r="E157" s="88"/>
      <c r="F157" s="130"/>
    </row>
    <row r="158" spans="1:6" ht="12.75" hidden="1">
      <c r="A158" s="125"/>
      <c r="B158" s="93"/>
      <c r="C158" s="79" t="s">
        <v>5</v>
      </c>
      <c r="D158" s="92"/>
      <c r="E158" s="92"/>
      <c r="F158" s="144"/>
    </row>
    <row r="159" spans="1:6" ht="12.75" hidden="1">
      <c r="A159" s="125"/>
      <c r="B159" s="152" t="s">
        <v>18</v>
      </c>
      <c r="C159" s="42" t="s">
        <v>4</v>
      </c>
      <c r="D159" s="88"/>
      <c r="E159" s="88"/>
      <c r="F159" s="130"/>
    </row>
    <row r="160" spans="1:6" ht="12.75" hidden="1">
      <c r="A160" s="125"/>
      <c r="B160" s="93"/>
      <c r="C160" s="79" t="s">
        <v>5</v>
      </c>
      <c r="D160" s="92"/>
      <c r="E160" s="92"/>
      <c r="F160" s="144"/>
    </row>
    <row r="161" spans="1:6" ht="12.75" hidden="1">
      <c r="A161" s="125"/>
      <c r="B161" s="87" t="s">
        <v>19</v>
      </c>
      <c r="C161" s="42" t="s">
        <v>4</v>
      </c>
      <c r="D161" s="88"/>
      <c r="E161" s="88"/>
      <c r="F161" s="130"/>
    </row>
    <row r="162" spans="1:6" ht="12.75" hidden="1">
      <c r="A162" s="125"/>
      <c r="B162" s="93"/>
      <c r="C162" s="79" t="s">
        <v>5</v>
      </c>
      <c r="D162" s="92"/>
      <c r="E162" s="92"/>
      <c r="F162" s="144"/>
    </row>
    <row r="163" spans="1:6" ht="12.75" hidden="1">
      <c r="A163" s="125"/>
      <c r="B163" s="114" t="s">
        <v>22</v>
      </c>
      <c r="C163" s="71" t="s">
        <v>4</v>
      </c>
      <c r="D163" s="88"/>
      <c r="E163" s="88"/>
      <c r="F163" s="130"/>
    </row>
    <row r="164" spans="1:6" ht="12.75" hidden="1">
      <c r="A164" s="125"/>
      <c r="B164" s="113"/>
      <c r="C164" s="79" t="s">
        <v>5</v>
      </c>
      <c r="D164" s="92"/>
      <c r="E164" s="92"/>
      <c r="F164" s="144"/>
    </row>
    <row r="165" spans="1:6" ht="12.75" hidden="1">
      <c r="A165" s="125"/>
      <c r="B165" s="108" t="s">
        <v>29</v>
      </c>
      <c r="C165" s="42" t="s">
        <v>4</v>
      </c>
      <c r="D165" s="88"/>
      <c r="E165" s="88"/>
      <c r="F165" s="130"/>
    </row>
    <row r="166" spans="1:6" ht="12.75" hidden="1">
      <c r="A166" s="125"/>
      <c r="B166" s="93"/>
      <c r="C166" s="79" t="s">
        <v>5</v>
      </c>
      <c r="D166" s="92"/>
      <c r="E166" s="92"/>
      <c r="F166" s="144"/>
    </row>
    <row r="167" spans="1:6" ht="12.75" hidden="1">
      <c r="A167" s="125"/>
      <c r="B167" s="152" t="s">
        <v>18</v>
      </c>
      <c r="C167" s="42" t="s">
        <v>4</v>
      </c>
      <c r="D167" s="88"/>
      <c r="E167" s="88"/>
      <c r="F167" s="130"/>
    </row>
    <row r="168" spans="1:6" ht="12.75" hidden="1">
      <c r="A168" s="125"/>
      <c r="B168" s="93"/>
      <c r="C168" s="79" t="s">
        <v>5</v>
      </c>
      <c r="D168" s="92"/>
      <c r="E168" s="92"/>
      <c r="F168" s="144"/>
    </row>
    <row r="169" spans="1:6" ht="12.75" hidden="1">
      <c r="A169" s="125"/>
      <c r="B169" s="87" t="s">
        <v>19</v>
      </c>
      <c r="C169" s="42" t="s">
        <v>4</v>
      </c>
      <c r="D169" s="88"/>
      <c r="E169" s="88"/>
      <c r="F169" s="130"/>
    </row>
    <row r="170" spans="1:6" ht="12.75" hidden="1">
      <c r="A170" s="125"/>
      <c r="B170" s="93"/>
      <c r="C170" s="79" t="s">
        <v>5</v>
      </c>
      <c r="D170" s="92"/>
      <c r="E170" s="92"/>
      <c r="F170" s="144"/>
    </row>
    <row r="171" spans="1:6" ht="12.75" hidden="1">
      <c r="A171" s="125"/>
      <c r="B171" s="114" t="s">
        <v>23</v>
      </c>
      <c r="C171" s="71" t="s">
        <v>4</v>
      </c>
      <c r="D171" s="88"/>
      <c r="E171" s="88"/>
      <c r="F171" s="130"/>
    </row>
    <row r="172" spans="1:6" ht="12.75" hidden="1">
      <c r="A172" s="125"/>
      <c r="B172" s="113"/>
      <c r="C172" s="79" t="s">
        <v>5</v>
      </c>
      <c r="D172" s="92"/>
      <c r="E172" s="92"/>
      <c r="F172" s="144"/>
    </row>
    <row r="173" spans="1:6" ht="12.75" hidden="1">
      <c r="A173" s="125"/>
      <c r="B173" s="108" t="s">
        <v>29</v>
      </c>
      <c r="C173" s="42" t="s">
        <v>4</v>
      </c>
      <c r="D173" s="88"/>
      <c r="E173" s="88"/>
      <c r="F173" s="130"/>
    </row>
    <row r="174" spans="1:6" ht="12.75" hidden="1">
      <c r="A174" s="125"/>
      <c r="B174" s="93"/>
      <c r="C174" s="79" t="s">
        <v>5</v>
      </c>
      <c r="D174" s="92"/>
      <c r="E174" s="92"/>
      <c r="F174" s="144"/>
    </row>
    <row r="175" spans="1:6" ht="12.75" hidden="1">
      <c r="A175" s="125"/>
      <c r="B175" s="152" t="s">
        <v>18</v>
      </c>
      <c r="C175" s="42" t="s">
        <v>4</v>
      </c>
      <c r="D175" s="88"/>
      <c r="E175" s="88"/>
      <c r="F175" s="130"/>
    </row>
    <row r="176" spans="1:6" ht="12.75" hidden="1">
      <c r="A176" s="125"/>
      <c r="B176" s="93"/>
      <c r="C176" s="79" t="s">
        <v>5</v>
      </c>
      <c r="D176" s="92"/>
      <c r="E176" s="92"/>
      <c r="F176" s="144"/>
    </row>
    <row r="177" spans="1:6" ht="12.75" hidden="1">
      <c r="A177" s="125"/>
      <c r="B177" s="87" t="s">
        <v>19</v>
      </c>
      <c r="C177" s="42" t="s">
        <v>4</v>
      </c>
      <c r="D177" s="88"/>
      <c r="E177" s="88"/>
      <c r="F177" s="130"/>
    </row>
    <row r="178" spans="1:6" ht="12.75" hidden="1">
      <c r="A178" s="125"/>
      <c r="B178" s="93"/>
      <c r="C178" s="79" t="s">
        <v>5</v>
      </c>
      <c r="D178" s="92"/>
      <c r="E178" s="92"/>
      <c r="F178" s="144"/>
    </row>
    <row r="179" spans="1:6" s="57" customFormat="1" ht="15" customHeight="1">
      <c r="A179" s="124"/>
      <c r="B179" s="704" t="s">
        <v>191</v>
      </c>
      <c r="C179" s="705"/>
      <c r="D179" s="705"/>
      <c r="E179" s="727"/>
      <c r="F179" s="728"/>
    </row>
    <row r="180" spans="1:6" ht="15" customHeight="1">
      <c r="A180" s="125"/>
      <c r="B180" s="266" t="s">
        <v>49</v>
      </c>
      <c r="C180" s="42" t="s">
        <v>4</v>
      </c>
      <c r="D180" s="143">
        <f>D192</f>
        <v>64</v>
      </c>
      <c r="E180" s="143">
        <f>E308</f>
        <v>64</v>
      </c>
      <c r="F180" s="143">
        <f>F308</f>
        <v>0</v>
      </c>
    </row>
    <row r="181" spans="1:6" ht="15" customHeight="1">
      <c r="A181" s="125"/>
      <c r="B181" s="110"/>
      <c r="C181" s="79" t="s">
        <v>5</v>
      </c>
      <c r="D181" s="144">
        <f>D199</f>
        <v>64</v>
      </c>
      <c r="E181" s="144">
        <f>E309</f>
        <v>0</v>
      </c>
      <c r="F181" s="144">
        <f>F309</f>
        <v>64</v>
      </c>
    </row>
    <row r="182" spans="1:6" ht="12.75">
      <c r="A182" s="125"/>
      <c r="B182" s="713" t="s">
        <v>15</v>
      </c>
      <c r="C182" s="713"/>
      <c r="D182" s="713"/>
      <c r="E182" s="714"/>
      <c r="F182" s="715"/>
    </row>
    <row r="183" spans="1:6" ht="12.75">
      <c r="A183" s="125"/>
      <c r="B183" s="710" t="s">
        <v>8</v>
      </c>
      <c r="C183" s="710"/>
      <c r="D183" s="710"/>
      <c r="E183" s="710"/>
      <c r="F183" s="711"/>
    </row>
    <row r="184" spans="1:6" ht="12.75">
      <c r="A184" s="125"/>
      <c r="B184" s="63" t="s">
        <v>12</v>
      </c>
      <c r="C184" s="60" t="s">
        <v>4</v>
      </c>
      <c r="D184" s="62">
        <f aca="true" t="shared" si="7" ref="D184:F185">D186+D192</f>
        <v>89093</v>
      </c>
      <c r="E184" s="62">
        <f>E186+E192</f>
        <v>62638</v>
      </c>
      <c r="F184" s="62">
        <f t="shared" si="7"/>
        <v>26455</v>
      </c>
    </row>
    <row r="185" spans="1:6" ht="13.5" thickBot="1">
      <c r="A185" s="125"/>
      <c r="B185" s="201"/>
      <c r="C185" s="202" t="s">
        <v>5</v>
      </c>
      <c r="D185" s="203">
        <f t="shared" si="7"/>
        <v>54511</v>
      </c>
      <c r="E185" s="203">
        <f>E187+E193</f>
        <v>24914</v>
      </c>
      <c r="F185" s="203">
        <f t="shared" si="7"/>
        <v>29597</v>
      </c>
    </row>
    <row r="186" spans="1:6" ht="12.75">
      <c r="A186" s="125"/>
      <c r="B186" s="107" t="s">
        <v>24</v>
      </c>
      <c r="C186" s="125" t="s">
        <v>4</v>
      </c>
      <c r="D186" s="137">
        <f aca="true" t="shared" si="8" ref="D186:F187">D188+D190</f>
        <v>89029</v>
      </c>
      <c r="E186" s="137">
        <f>E188+E190</f>
        <v>62574</v>
      </c>
      <c r="F186" s="137">
        <f t="shared" si="8"/>
        <v>26455</v>
      </c>
    </row>
    <row r="187" spans="1:6" ht="12.75">
      <c r="A187" s="125"/>
      <c r="B187" s="93" t="s">
        <v>10</v>
      </c>
      <c r="C187" s="138" t="s">
        <v>5</v>
      </c>
      <c r="D187" s="139">
        <f t="shared" si="8"/>
        <v>54447</v>
      </c>
      <c r="E187" s="139">
        <f>E189+E191</f>
        <v>24914</v>
      </c>
      <c r="F187" s="139">
        <f t="shared" si="8"/>
        <v>29533</v>
      </c>
    </row>
    <row r="188" spans="1:6" ht="15" customHeight="1">
      <c r="A188" s="125"/>
      <c r="B188" s="109" t="s">
        <v>41</v>
      </c>
      <c r="C188" s="42" t="s">
        <v>4</v>
      </c>
      <c r="D188" s="143">
        <f aca="true" t="shared" si="9" ref="D188:F189">D275</f>
        <v>47</v>
      </c>
      <c r="E188" s="143">
        <f>E275</f>
        <v>47</v>
      </c>
      <c r="F188" s="143">
        <f t="shared" si="9"/>
        <v>0</v>
      </c>
    </row>
    <row r="189" spans="1:6" ht="15" customHeight="1">
      <c r="A189" s="125"/>
      <c r="B189" s="110" t="s">
        <v>42</v>
      </c>
      <c r="C189" s="79" t="s">
        <v>5</v>
      </c>
      <c r="D189" s="144">
        <f t="shared" si="9"/>
        <v>20</v>
      </c>
      <c r="E189" s="144">
        <f>E276</f>
        <v>0</v>
      </c>
      <c r="F189" s="144">
        <f>F276</f>
        <v>20</v>
      </c>
    </row>
    <row r="190" spans="1:6" ht="12.75">
      <c r="A190" s="125"/>
      <c r="B190" s="111" t="s">
        <v>37</v>
      </c>
      <c r="C190" s="42" t="s">
        <v>4</v>
      </c>
      <c r="D190" s="130">
        <f aca="true" t="shared" si="10" ref="D190:F191">D206+D258+D266+D277</f>
        <v>88982</v>
      </c>
      <c r="E190" s="130">
        <f>E206+E258+E266+E277</f>
        <v>62527</v>
      </c>
      <c r="F190" s="130">
        <f t="shared" si="10"/>
        <v>26455</v>
      </c>
    </row>
    <row r="191" spans="1:6" ht="12.75">
      <c r="A191" s="125"/>
      <c r="B191" s="93"/>
      <c r="C191" s="79" t="s">
        <v>5</v>
      </c>
      <c r="D191" s="130">
        <f t="shared" si="10"/>
        <v>54427</v>
      </c>
      <c r="E191" s="130">
        <f>E207+E259+E267+E278</f>
        <v>24914</v>
      </c>
      <c r="F191" s="130">
        <f t="shared" si="10"/>
        <v>29513</v>
      </c>
    </row>
    <row r="192" spans="1:6" ht="12.75">
      <c r="A192" s="125"/>
      <c r="B192" s="131" t="s">
        <v>21</v>
      </c>
      <c r="C192" s="128" t="s">
        <v>4</v>
      </c>
      <c r="D192" s="129">
        <f aca="true" t="shared" si="11" ref="D192:F193">D198</f>
        <v>64</v>
      </c>
      <c r="E192" s="129">
        <f>E198</f>
        <v>64</v>
      </c>
      <c r="F192" s="129">
        <f t="shared" si="11"/>
        <v>0</v>
      </c>
    </row>
    <row r="193" spans="1:6" ht="12.75">
      <c r="A193" s="125"/>
      <c r="B193" s="204"/>
      <c r="C193" s="103" t="s">
        <v>5</v>
      </c>
      <c r="D193" s="104">
        <f t="shared" si="11"/>
        <v>64</v>
      </c>
      <c r="E193" s="104">
        <f>E199</f>
        <v>0</v>
      </c>
      <c r="F193" s="104">
        <f>F199</f>
        <v>64</v>
      </c>
    </row>
    <row r="194" spans="1:6" ht="12.75" hidden="1">
      <c r="A194" s="125"/>
      <c r="B194" s="108" t="s">
        <v>29</v>
      </c>
      <c r="C194" s="42" t="s">
        <v>4</v>
      </c>
      <c r="D194" s="88"/>
      <c r="E194" s="130"/>
      <c r="F194" s="130"/>
    </row>
    <row r="195" spans="1:6" ht="12.75" hidden="1">
      <c r="A195" s="125"/>
      <c r="B195" s="93"/>
      <c r="C195" s="79" t="s">
        <v>5</v>
      </c>
      <c r="D195" s="92"/>
      <c r="E195" s="144"/>
      <c r="F195" s="144"/>
    </row>
    <row r="196" spans="1:6" ht="12.75" hidden="1">
      <c r="A196" s="125"/>
      <c r="B196" s="152" t="s">
        <v>18</v>
      </c>
      <c r="C196" s="42" t="s">
        <v>4</v>
      </c>
      <c r="D196" s="88"/>
      <c r="E196" s="130"/>
      <c r="F196" s="130"/>
    </row>
    <row r="197" spans="1:6" ht="12.75" hidden="1">
      <c r="A197" s="125"/>
      <c r="B197" s="93"/>
      <c r="C197" s="79" t="s">
        <v>5</v>
      </c>
      <c r="D197" s="92"/>
      <c r="E197" s="144"/>
      <c r="F197" s="144"/>
    </row>
    <row r="198" spans="1:6" ht="15" customHeight="1">
      <c r="A198" s="125"/>
      <c r="B198" s="109" t="s">
        <v>41</v>
      </c>
      <c r="C198" s="42" t="s">
        <v>4</v>
      </c>
      <c r="D198" s="143">
        <f aca="true" t="shared" si="12" ref="D198:F199">D286</f>
        <v>64</v>
      </c>
      <c r="E198" s="143">
        <f>E286</f>
        <v>64</v>
      </c>
      <c r="F198" s="143">
        <f t="shared" si="12"/>
        <v>0</v>
      </c>
    </row>
    <row r="199" spans="1:6" ht="15" customHeight="1">
      <c r="A199" s="125"/>
      <c r="B199" s="110" t="s">
        <v>42</v>
      </c>
      <c r="C199" s="79" t="s">
        <v>5</v>
      </c>
      <c r="D199" s="144">
        <f t="shared" si="12"/>
        <v>64</v>
      </c>
      <c r="E199" s="144">
        <f>E287</f>
        <v>0</v>
      </c>
      <c r="F199" s="144">
        <f>F287</f>
        <v>64</v>
      </c>
    </row>
    <row r="200" spans="1:6" ht="12.75">
      <c r="A200" s="125"/>
      <c r="B200" s="716" t="s">
        <v>25</v>
      </c>
      <c r="C200" s="716"/>
      <c r="D200" s="716"/>
      <c r="E200" s="716"/>
      <c r="F200" s="717"/>
    </row>
    <row r="201" spans="1:6" ht="12.75">
      <c r="A201" s="125"/>
      <c r="B201" s="710" t="s">
        <v>8</v>
      </c>
      <c r="C201" s="710"/>
      <c r="D201" s="710"/>
      <c r="E201" s="710"/>
      <c r="F201" s="711"/>
    </row>
    <row r="202" spans="1:6" ht="12.75">
      <c r="A202" s="125"/>
      <c r="B202" s="87" t="s">
        <v>12</v>
      </c>
      <c r="C202" s="60" t="s">
        <v>4</v>
      </c>
      <c r="D202" s="62">
        <f aca="true" t="shared" si="13" ref="D202:F203">D204</f>
        <v>7720</v>
      </c>
      <c r="E202" s="62">
        <f>E204</f>
        <v>3245</v>
      </c>
      <c r="F202" s="62">
        <f t="shared" si="13"/>
        <v>4475</v>
      </c>
    </row>
    <row r="203" spans="1:6" ht="13.5" thickBot="1">
      <c r="A203" s="125"/>
      <c r="B203" s="134"/>
      <c r="C203" s="202" t="s">
        <v>5</v>
      </c>
      <c r="D203" s="203">
        <f t="shared" si="13"/>
        <v>3666</v>
      </c>
      <c r="E203" s="203">
        <f>E205</f>
        <v>280</v>
      </c>
      <c r="F203" s="203">
        <f t="shared" si="13"/>
        <v>3386</v>
      </c>
    </row>
    <row r="204" spans="1:6" ht="12.75">
      <c r="A204" s="125"/>
      <c r="B204" s="107" t="s">
        <v>24</v>
      </c>
      <c r="C204" s="124" t="s">
        <v>4</v>
      </c>
      <c r="D204" s="155">
        <f aca="true" t="shared" si="14" ref="D204:F205">D206</f>
        <v>7720</v>
      </c>
      <c r="E204" s="155">
        <f>E206</f>
        <v>3245</v>
      </c>
      <c r="F204" s="155">
        <f t="shared" si="14"/>
        <v>4475</v>
      </c>
    </row>
    <row r="205" spans="1:6" ht="12.75">
      <c r="A205" s="125"/>
      <c r="B205" s="93" t="s">
        <v>10</v>
      </c>
      <c r="C205" s="156" t="s">
        <v>5</v>
      </c>
      <c r="D205" s="157">
        <f t="shared" si="14"/>
        <v>3666</v>
      </c>
      <c r="E205" s="157">
        <f>E207</f>
        <v>280</v>
      </c>
      <c r="F205" s="157">
        <f t="shared" si="14"/>
        <v>3386</v>
      </c>
    </row>
    <row r="206" spans="1:6" ht="12.75">
      <c r="A206" s="125"/>
      <c r="B206" s="111" t="s">
        <v>37</v>
      </c>
      <c r="C206" s="42" t="s">
        <v>4</v>
      </c>
      <c r="D206" s="130">
        <f aca="true" t="shared" si="15" ref="D206:F207">D366</f>
        <v>7720</v>
      </c>
      <c r="E206" s="130">
        <f>E366</f>
        <v>3245</v>
      </c>
      <c r="F206" s="130">
        <f t="shared" si="15"/>
        <v>4475</v>
      </c>
    </row>
    <row r="207" spans="1:6" ht="12.75">
      <c r="A207" s="125"/>
      <c r="B207" s="93"/>
      <c r="C207" s="79" t="s">
        <v>5</v>
      </c>
      <c r="D207" s="130">
        <f t="shared" si="15"/>
        <v>3666</v>
      </c>
      <c r="E207" s="130">
        <f>E367</f>
        <v>280</v>
      </c>
      <c r="F207" s="130">
        <f>F367</f>
        <v>3386</v>
      </c>
    </row>
    <row r="208" spans="1:6" ht="12.75" hidden="1">
      <c r="A208" s="125"/>
      <c r="B208" s="109" t="s">
        <v>32</v>
      </c>
      <c r="C208" s="178"/>
      <c r="D208" s="88"/>
      <c r="E208" s="88"/>
      <c r="F208" s="130"/>
    </row>
    <row r="209" spans="1:6" ht="12.75" hidden="1">
      <c r="A209" s="125"/>
      <c r="B209" s="110"/>
      <c r="C209" s="79" t="s">
        <v>5</v>
      </c>
      <c r="D209" s="92"/>
      <c r="E209" s="92"/>
      <c r="F209" s="144"/>
    </row>
    <row r="210" spans="1:6" ht="12.75" hidden="1">
      <c r="A210" s="125"/>
      <c r="B210" s="112" t="s">
        <v>38</v>
      </c>
      <c r="C210" s="42"/>
      <c r="D210" s="88"/>
      <c r="E210" s="88"/>
      <c r="F210" s="130"/>
    </row>
    <row r="211" spans="1:6" ht="12.75" hidden="1">
      <c r="A211" s="125"/>
      <c r="B211" s="113" t="s">
        <v>39</v>
      </c>
      <c r="C211" s="79"/>
      <c r="D211" s="92"/>
      <c r="E211" s="92"/>
      <c r="F211" s="144"/>
    </row>
    <row r="212" spans="1:6" ht="12.75" hidden="1">
      <c r="A212" s="125"/>
      <c r="B212" s="114" t="s">
        <v>17</v>
      </c>
      <c r="C212" s="71" t="s">
        <v>4</v>
      </c>
      <c r="D212" s="88"/>
      <c r="E212" s="88"/>
      <c r="F212" s="130"/>
    </row>
    <row r="213" spans="1:6" ht="15" customHeight="1" hidden="1">
      <c r="A213" s="125"/>
      <c r="B213" s="113"/>
      <c r="C213" s="79" t="s">
        <v>5</v>
      </c>
      <c r="D213" s="92"/>
      <c r="E213" s="92"/>
      <c r="F213" s="144"/>
    </row>
    <row r="214" spans="1:6" ht="12.75" hidden="1">
      <c r="A214" s="125"/>
      <c r="B214" s="108" t="s">
        <v>29</v>
      </c>
      <c r="C214" s="42" t="s">
        <v>4</v>
      </c>
      <c r="D214" s="88"/>
      <c r="E214" s="88"/>
      <c r="F214" s="130"/>
    </row>
    <row r="215" spans="1:6" ht="12.75" hidden="1">
      <c r="A215" s="125"/>
      <c r="B215" s="93"/>
      <c r="C215" s="79" t="s">
        <v>5</v>
      </c>
      <c r="D215" s="92"/>
      <c r="E215" s="92"/>
      <c r="F215" s="144"/>
    </row>
    <row r="216" spans="1:6" ht="12.75" hidden="1">
      <c r="A216" s="125"/>
      <c r="B216" s="152" t="s">
        <v>18</v>
      </c>
      <c r="C216" s="42" t="s">
        <v>4</v>
      </c>
      <c r="D216" s="88"/>
      <c r="E216" s="88"/>
      <c r="F216" s="130"/>
    </row>
    <row r="217" spans="1:6" ht="12.75" hidden="1">
      <c r="A217" s="125"/>
      <c r="B217" s="93"/>
      <c r="C217" s="79" t="s">
        <v>5</v>
      </c>
      <c r="D217" s="92"/>
      <c r="E217" s="92"/>
      <c r="F217" s="144"/>
    </row>
    <row r="218" spans="1:6" ht="12.75" hidden="1">
      <c r="A218" s="125"/>
      <c r="B218" s="87" t="s">
        <v>19</v>
      </c>
      <c r="C218" s="42" t="s">
        <v>4</v>
      </c>
      <c r="D218" s="88"/>
      <c r="E218" s="88"/>
      <c r="F218" s="130"/>
    </row>
    <row r="219" spans="1:6" ht="12.75" hidden="1">
      <c r="A219" s="125"/>
      <c r="B219" s="93"/>
      <c r="C219" s="79" t="s">
        <v>5</v>
      </c>
      <c r="D219" s="92"/>
      <c r="E219" s="92"/>
      <c r="F219" s="144"/>
    </row>
    <row r="220" spans="1:6" ht="12.75" hidden="1">
      <c r="A220" s="125"/>
      <c r="B220" s="114" t="s">
        <v>20</v>
      </c>
      <c r="C220" s="71" t="s">
        <v>4</v>
      </c>
      <c r="D220" s="88"/>
      <c r="E220" s="88"/>
      <c r="F220" s="130"/>
    </row>
    <row r="221" spans="1:6" ht="12.75" hidden="1">
      <c r="A221" s="125"/>
      <c r="B221" s="113"/>
      <c r="C221" s="79" t="s">
        <v>5</v>
      </c>
      <c r="D221" s="92"/>
      <c r="E221" s="92"/>
      <c r="F221" s="144"/>
    </row>
    <row r="222" spans="1:6" ht="12.75" hidden="1">
      <c r="A222" s="125"/>
      <c r="B222" s="108" t="s">
        <v>29</v>
      </c>
      <c r="C222" s="42" t="s">
        <v>4</v>
      </c>
      <c r="D222" s="88"/>
      <c r="E222" s="88"/>
      <c r="F222" s="130"/>
    </row>
    <row r="223" spans="1:6" ht="12.75" hidden="1">
      <c r="A223" s="125"/>
      <c r="B223" s="93"/>
      <c r="C223" s="79" t="s">
        <v>5</v>
      </c>
      <c r="D223" s="92"/>
      <c r="E223" s="92"/>
      <c r="F223" s="144"/>
    </row>
    <row r="224" spans="1:6" ht="12.75" hidden="1">
      <c r="A224" s="125"/>
      <c r="B224" s="152" t="s">
        <v>18</v>
      </c>
      <c r="C224" s="42" t="s">
        <v>4</v>
      </c>
      <c r="D224" s="88"/>
      <c r="E224" s="88"/>
      <c r="F224" s="130"/>
    </row>
    <row r="225" spans="1:6" ht="12.75" hidden="1">
      <c r="A225" s="125"/>
      <c r="B225" s="93"/>
      <c r="C225" s="79" t="s">
        <v>5</v>
      </c>
      <c r="D225" s="92"/>
      <c r="E225" s="92"/>
      <c r="F225" s="144"/>
    </row>
    <row r="226" spans="1:6" ht="12.75" hidden="1">
      <c r="A226" s="125"/>
      <c r="B226" s="87" t="s">
        <v>19</v>
      </c>
      <c r="C226" s="42" t="s">
        <v>4</v>
      </c>
      <c r="D226" s="88"/>
      <c r="E226" s="88"/>
      <c r="F226" s="130"/>
    </row>
    <row r="227" spans="1:6" ht="12.75" hidden="1">
      <c r="A227" s="125"/>
      <c r="B227" s="93"/>
      <c r="C227" s="79" t="s">
        <v>5</v>
      </c>
      <c r="D227" s="92"/>
      <c r="E227" s="92"/>
      <c r="F227" s="144"/>
    </row>
    <row r="228" spans="1:6" ht="12.75" hidden="1">
      <c r="A228" s="125"/>
      <c r="B228" s="114" t="s">
        <v>21</v>
      </c>
      <c r="C228" s="71" t="s">
        <v>4</v>
      </c>
      <c r="D228" s="88"/>
      <c r="E228" s="88"/>
      <c r="F228" s="130"/>
    </row>
    <row r="229" spans="1:6" ht="12.75" hidden="1">
      <c r="A229" s="125"/>
      <c r="B229" s="113"/>
      <c r="C229" s="79" t="s">
        <v>5</v>
      </c>
      <c r="D229" s="92"/>
      <c r="E229" s="92"/>
      <c r="F229" s="144"/>
    </row>
    <row r="230" spans="1:6" ht="12.75" hidden="1">
      <c r="A230" s="125"/>
      <c r="B230" s="108" t="s">
        <v>29</v>
      </c>
      <c r="C230" s="42" t="s">
        <v>4</v>
      </c>
      <c r="D230" s="88"/>
      <c r="E230" s="88"/>
      <c r="F230" s="130"/>
    </row>
    <row r="231" spans="1:6" ht="12.75" hidden="1">
      <c r="A231" s="125"/>
      <c r="B231" s="93"/>
      <c r="C231" s="79" t="s">
        <v>5</v>
      </c>
      <c r="D231" s="92"/>
      <c r="E231" s="92"/>
      <c r="F231" s="144"/>
    </row>
    <row r="232" spans="1:6" ht="12.75" hidden="1">
      <c r="A232" s="125"/>
      <c r="B232" s="152" t="s">
        <v>18</v>
      </c>
      <c r="C232" s="42" t="s">
        <v>4</v>
      </c>
      <c r="D232" s="88"/>
      <c r="E232" s="88"/>
      <c r="F232" s="130"/>
    </row>
    <row r="233" spans="1:6" ht="12.75" hidden="1">
      <c r="A233" s="125"/>
      <c r="B233" s="93"/>
      <c r="C233" s="79" t="s">
        <v>5</v>
      </c>
      <c r="D233" s="92"/>
      <c r="E233" s="92"/>
      <c r="F233" s="144"/>
    </row>
    <row r="234" spans="1:6" ht="12.75" hidden="1">
      <c r="A234" s="125"/>
      <c r="B234" s="87" t="s">
        <v>19</v>
      </c>
      <c r="C234" s="42" t="s">
        <v>4</v>
      </c>
      <c r="D234" s="88"/>
      <c r="E234" s="88"/>
      <c r="F234" s="130"/>
    </row>
    <row r="235" spans="1:6" ht="12.75" hidden="1">
      <c r="A235" s="125"/>
      <c r="B235" s="93"/>
      <c r="C235" s="79" t="s">
        <v>5</v>
      </c>
      <c r="D235" s="92"/>
      <c r="E235" s="92"/>
      <c r="F235" s="144"/>
    </row>
    <row r="236" spans="1:6" ht="12.75" hidden="1">
      <c r="A236" s="125"/>
      <c r="B236" s="114" t="s">
        <v>22</v>
      </c>
      <c r="C236" s="71" t="s">
        <v>4</v>
      </c>
      <c r="D236" s="88"/>
      <c r="E236" s="88"/>
      <c r="F236" s="130"/>
    </row>
    <row r="237" spans="1:6" ht="12.75" hidden="1">
      <c r="A237" s="125"/>
      <c r="B237" s="113"/>
      <c r="C237" s="79" t="s">
        <v>5</v>
      </c>
      <c r="D237" s="92"/>
      <c r="E237" s="92"/>
      <c r="F237" s="144"/>
    </row>
    <row r="238" spans="1:6" ht="12.75" hidden="1">
      <c r="A238" s="125"/>
      <c r="B238" s="108" t="s">
        <v>29</v>
      </c>
      <c r="C238" s="42" t="s">
        <v>4</v>
      </c>
      <c r="D238" s="88"/>
      <c r="E238" s="88"/>
      <c r="F238" s="130"/>
    </row>
    <row r="239" spans="1:6" ht="12.75" hidden="1">
      <c r="A239" s="125"/>
      <c r="B239" s="93"/>
      <c r="C239" s="79" t="s">
        <v>5</v>
      </c>
      <c r="D239" s="92"/>
      <c r="E239" s="92"/>
      <c r="F239" s="144"/>
    </row>
    <row r="240" spans="1:6" ht="12.75" hidden="1">
      <c r="A240" s="125"/>
      <c r="B240" s="152" t="s">
        <v>18</v>
      </c>
      <c r="C240" s="42" t="s">
        <v>4</v>
      </c>
      <c r="D240" s="88"/>
      <c r="E240" s="88"/>
      <c r="F240" s="130"/>
    </row>
    <row r="241" spans="1:6" ht="12.75" hidden="1">
      <c r="A241" s="125"/>
      <c r="B241" s="93"/>
      <c r="C241" s="79" t="s">
        <v>5</v>
      </c>
      <c r="D241" s="92"/>
      <c r="E241" s="92"/>
      <c r="F241" s="144"/>
    </row>
    <row r="242" spans="1:6" ht="12.75" hidden="1">
      <c r="A242" s="125"/>
      <c r="B242" s="87" t="s">
        <v>19</v>
      </c>
      <c r="C242" s="42" t="s">
        <v>4</v>
      </c>
      <c r="D242" s="88"/>
      <c r="E242" s="88"/>
      <c r="F242" s="130"/>
    </row>
    <row r="243" spans="1:6" ht="12.75" hidden="1">
      <c r="A243" s="125"/>
      <c r="B243" s="93"/>
      <c r="C243" s="79" t="s">
        <v>5</v>
      </c>
      <c r="D243" s="92"/>
      <c r="E243" s="92"/>
      <c r="F243" s="144"/>
    </row>
    <row r="244" spans="1:6" ht="12.75" hidden="1">
      <c r="A244" s="125"/>
      <c r="B244" s="114" t="s">
        <v>23</v>
      </c>
      <c r="C244" s="71" t="s">
        <v>4</v>
      </c>
      <c r="D244" s="88"/>
      <c r="E244" s="88"/>
      <c r="F244" s="130"/>
    </row>
    <row r="245" spans="1:6" ht="12.75" hidden="1">
      <c r="A245" s="125"/>
      <c r="B245" s="113"/>
      <c r="C245" s="79" t="s">
        <v>5</v>
      </c>
      <c r="D245" s="92"/>
      <c r="E245" s="92"/>
      <c r="F245" s="144"/>
    </row>
    <row r="246" spans="1:6" ht="12.75" hidden="1">
      <c r="A246" s="125"/>
      <c r="B246" s="108" t="s">
        <v>29</v>
      </c>
      <c r="C246" s="42" t="s">
        <v>4</v>
      </c>
      <c r="D246" s="88"/>
      <c r="E246" s="88"/>
      <c r="F246" s="130"/>
    </row>
    <row r="247" spans="1:6" ht="12.75" hidden="1">
      <c r="A247" s="125"/>
      <c r="B247" s="93"/>
      <c r="C247" s="79" t="s">
        <v>5</v>
      </c>
      <c r="D247" s="92"/>
      <c r="E247" s="92"/>
      <c r="F247" s="144"/>
    </row>
    <row r="248" spans="1:6" ht="12.75" hidden="1">
      <c r="A248" s="125"/>
      <c r="B248" s="152" t="s">
        <v>18</v>
      </c>
      <c r="C248" s="42" t="s">
        <v>4</v>
      </c>
      <c r="D248" s="88"/>
      <c r="E248" s="88"/>
      <c r="F248" s="130"/>
    </row>
    <row r="249" spans="1:6" ht="12.75" hidden="1">
      <c r="A249" s="125"/>
      <c r="B249" s="93"/>
      <c r="C249" s="79" t="s">
        <v>5</v>
      </c>
      <c r="D249" s="92"/>
      <c r="E249" s="92"/>
      <c r="F249" s="144"/>
    </row>
    <row r="250" spans="1:6" ht="12.75" hidden="1">
      <c r="A250" s="125"/>
      <c r="B250" s="87" t="s">
        <v>19</v>
      </c>
      <c r="C250" s="42" t="s">
        <v>4</v>
      </c>
      <c r="D250" s="88"/>
      <c r="E250" s="88"/>
      <c r="F250" s="130"/>
    </row>
    <row r="251" spans="1:6" ht="12.75" hidden="1">
      <c r="A251" s="125"/>
      <c r="B251" s="93"/>
      <c r="C251" s="79" t="s">
        <v>5</v>
      </c>
      <c r="D251" s="92"/>
      <c r="E251" s="92"/>
      <c r="F251" s="144"/>
    </row>
    <row r="252" spans="1:6" ht="12.75">
      <c r="A252" s="125"/>
      <c r="B252" s="716" t="s">
        <v>26</v>
      </c>
      <c r="C252" s="716"/>
      <c r="D252" s="716"/>
      <c r="E252" s="716"/>
      <c r="F252" s="717"/>
    </row>
    <row r="253" spans="1:6" ht="12.75">
      <c r="A253" s="125"/>
      <c r="B253" s="710" t="s">
        <v>8</v>
      </c>
      <c r="C253" s="710"/>
      <c r="D253" s="710"/>
      <c r="E253" s="710"/>
      <c r="F253" s="711"/>
    </row>
    <row r="254" spans="1:6" ht="13.5" customHeight="1">
      <c r="A254" s="125"/>
      <c r="B254" s="87" t="s">
        <v>12</v>
      </c>
      <c r="C254" s="60" t="s">
        <v>4</v>
      </c>
      <c r="D254" s="62">
        <f aca="true" t="shared" si="16" ref="D254:F255">D256</f>
        <v>6977</v>
      </c>
      <c r="E254" s="62">
        <f>E256</f>
        <v>6759</v>
      </c>
      <c r="F254" s="62">
        <f t="shared" si="16"/>
        <v>218</v>
      </c>
    </row>
    <row r="255" spans="1:6" ht="13.5" thickBot="1">
      <c r="A255" s="125"/>
      <c r="B255" s="134"/>
      <c r="C255" s="202" t="s">
        <v>5</v>
      </c>
      <c r="D255" s="203">
        <f t="shared" si="16"/>
        <v>6759</v>
      </c>
      <c r="E255" s="203">
        <f>E257</f>
        <v>6759</v>
      </c>
      <c r="F255" s="203">
        <f t="shared" si="16"/>
        <v>0</v>
      </c>
    </row>
    <row r="256" spans="1:6" ht="12.75">
      <c r="A256" s="125"/>
      <c r="B256" s="107" t="s">
        <v>24</v>
      </c>
      <c r="C256" s="124" t="s">
        <v>4</v>
      </c>
      <c r="D256" s="155">
        <f aca="true" t="shared" si="17" ref="D256:F257">D258</f>
        <v>6977</v>
      </c>
      <c r="E256" s="155">
        <f>E258</f>
        <v>6759</v>
      </c>
      <c r="F256" s="155">
        <f t="shared" si="17"/>
        <v>218</v>
      </c>
    </row>
    <row r="257" spans="1:6" ht="12.75">
      <c r="A257" s="125"/>
      <c r="B257" s="93" t="s">
        <v>10</v>
      </c>
      <c r="C257" s="156" t="s">
        <v>5</v>
      </c>
      <c r="D257" s="157">
        <f t="shared" si="17"/>
        <v>6759</v>
      </c>
      <c r="E257" s="157">
        <f>E259</f>
        <v>6759</v>
      </c>
      <c r="F257" s="157">
        <f t="shared" si="17"/>
        <v>0</v>
      </c>
    </row>
    <row r="258" spans="1:6" ht="12.75">
      <c r="A258" s="125"/>
      <c r="B258" s="111" t="s">
        <v>37</v>
      </c>
      <c r="C258" s="42" t="s">
        <v>4</v>
      </c>
      <c r="D258" s="130">
        <f aca="true" t="shared" si="18" ref="D258:F259">D399</f>
        <v>6977</v>
      </c>
      <c r="E258" s="130">
        <f>E399</f>
        <v>6759</v>
      </c>
      <c r="F258" s="130">
        <f t="shared" si="18"/>
        <v>218</v>
      </c>
    </row>
    <row r="259" spans="1:6" ht="12.75">
      <c r="A259" s="125"/>
      <c r="B259" s="93"/>
      <c r="C259" s="79" t="s">
        <v>5</v>
      </c>
      <c r="D259" s="144">
        <f t="shared" si="18"/>
        <v>6759</v>
      </c>
      <c r="E259" s="144">
        <f>E400</f>
        <v>6759</v>
      </c>
      <c r="F259" s="144">
        <f>F400</f>
        <v>0</v>
      </c>
    </row>
    <row r="260" spans="1:6" ht="12.75">
      <c r="A260" s="125"/>
      <c r="B260" s="716" t="s">
        <v>27</v>
      </c>
      <c r="C260" s="716"/>
      <c r="D260" s="716"/>
      <c r="E260" s="716"/>
      <c r="F260" s="717"/>
    </row>
    <row r="261" spans="1:6" ht="12.75">
      <c r="A261" s="125"/>
      <c r="B261" s="710" t="s">
        <v>8</v>
      </c>
      <c r="C261" s="710"/>
      <c r="D261" s="710"/>
      <c r="E261" s="710"/>
      <c r="F261" s="711"/>
    </row>
    <row r="262" spans="1:6" ht="12.75">
      <c r="A262" s="125"/>
      <c r="B262" s="63" t="s">
        <v>12</v>
      </c>
      <c r="C262" s="60" t="s">
        <v>4</v>
      </c>
      <c r="D262" s="62">
        <f aca="true" t="shared" si="19" ref="D262:F263">D264</f>
        <v>71165</v>
      </c>
      <c r="E262" s="62">
        <f>E264</f>
        <v>51165</v>
      </c>
      <c r="F262" s="62">
        <f t="shared" si="19"/>
        <v>20000</v>
      </c>
    </row>
    <row r="263" spans="1:6" ht="13.5" thickBot="1">
      <c r="A263" s="125"/>
      <c r="B263" s="201"/>
      <c r="C263" s="202" t="s">
        <v>5</v>
      </c>
      <c r="D263" s="203">
        <f t="shared" si="19"/>
        <v>42875</v>
      </c>
      <c r="E263" s="203">
        <f>E265</f>
        <v>17875</v>
      </c>
      <c r="F263" s="203">
        <f t="shared" si="19"/>
        <v>25000</v>
      </c>
    </row>
    <row r="264" spans="1:6" ht="12.75">
      <c r="A264" s="125"/>
      <c r="B264" s="107" t="s">
        <v>24</v>
      </c>
      <c r="C264" s="125" t="s">
        <v>4</v>
      </c>
      <c r="D264" s="137">
        <f aca="true" t="shared" si="20" ref="D264:F265">D266</f>
        <v>71165</v>
      </c>
      <c r="E264" s="137">
        <f>E266</f>
        <v>51165</v>
      </c>
      <c r="F264" s="137">
        <f t="shared" si="20"/>
        <v>20000</v>
      </c>
    </row>
    <row r="265" spans="1:6" ht="12.75">
      <c r="A265" s="125"/>
      <c r="B265" s="93" t="s">
        <v>10</v>
      </c>
      <c r="C265" s="138" t="s">
        <v>5</v>
      </c>
      <c r="D265" s="139">
        <f t="shared" si="20"/>
        <v>42875</v>
      </c>
      <c r="E265" s="139">
        <f>E267</f>
        <v>17875</v>
      </c>
      <c r="F265" s="139">
        <f t="shared" si="20"/>
        <v>25000</v>
      </c>
    </row>
    <row r="266" spans="1:6" s="180" customFormat="1" ht="12.75">
      <c r="A266" s="141"/>
      <c r="B266" s="117" t="s">
        <v>37</v>
      </c>
      <c r="C266" s="141" t="s">
        <v>4</v>
      </c>
      <c r="D266" s="182">
        <f aca="true" t="shared" si="21" ref="D266:F267">D412</f>
        <v>71165</v>
      </c>
      <c r="E266" s="182">
        <f>E412</f>
        <v>51165</v>
      </c>
      <c r="F266" s="182">
        <f t="shared" si="21"/>
        <v>20000</v>
      </c>
    </row>
    <row r="267" spans="1:6" ht="12.75">
      <c r="A267" s="125"/>
      <c r="B267" s="93"/>
      <c r="C267" s="79" t="s">
        <v>5</v>
      </c>
      <c r="D267" s="182">
        <f t="shared" si="21"/>
        <v>42875</v>
      </c>
      <c r="E267" s="182">
        <f>E413</f>
        <v>17875</v>
      </c>
      <c r="F267" s="182">
        <f>F413</f>
        <v>25000</v>
      </c>
    </row>
    <row r="268" spans="1:6" ht="12.75">
      <c r="A268" s="125"/>
      <c r="B268" s="716" t="s">
        <v>28</v>
      </c>
      <c r="C268" s="716"/>
      <c r="D268" s="716"/>
      <c r="E268" s="716"/>
      <c r="F268" s="717"/>
    </row>
    <row r="269" spans="1:6" ht="12.75">
      <c r="A269" s="125"/>
      <c r="B269" s="710" t="s">
        <v>8</v>
      </c>
      <c r="C269" s="710"/>
      <c r="D269" s="710"/>
      <c r="E269" s="710"/>
      <c r="F269" s="711"/>
    </row>
    <row r="270" spans="1:6" ht="12.75">
      <c r="A270" s="125"/>
      <c r="B270" s="63" t="s">
        <v>12</v>
      </c>
      <c r="C270" s="60" t="s">
        <v>4</v>
      </c>
      <c r="D270" s="62">
        <f aca="true" t="shared" si="22" ref="D270:F271">D272+D281</f>
        <v>3231</v>
      </c>
      <c r="E270" s="62">
        <f>E272+E281</f>
        <v>1469</v>
      </c>
      <c r="F270" s="62">
        <f t="shared" si="22"/>
        <v>1762</v>
      </c>
    </row>
    <row r="271" spans="1:6" ht="13.5" thickBot="1">
      <c r="A271" s="125"/>
      <c r="B271" s="201"/>
      <c r="C271" s="202" t="s">
        <v>5</v>
      </c>
      <c r="D271" s="203">
        <f t="shared" si="22"/>
        <v>1211</v>
      </c>
      <c r="E271" s="203">
        <f>E273+E282</f>
        <v>0</v>
      </c>
      <c r="F271" s="203">
        <f t="shared" si="22"/>
        <v>1211</v>
      </c>
    </row>
    <row r="272" spans="1:6" ht="12.75">
      <c r="A272" s="125"/>
      <c r="B272" s="107" t="s">
        <v>24</v>
      </c>
      <c r="C272" s="125" t="s">
        <v>4</v>
      </c>
      <c r="D272" s="137">
        <f aca="true" t="shared" si="23" ref="D272:F273">D275+D277</f>
        <v>3167</v>
      </c>
      <c r="E272" s="137">
        <f t="shared" si="23"/>
        <v>1405</v>
      </c>
      <c r="F272" s="137">
        <f t="shared" si="23"/>
        <v>1762</v>
      </c>
    </row>
    <row r="273" spans="1:6" ht="12.75">
      <c r="A273" s="125"/>
      <c r="B273" s="93" t="s">
        <v>10</v>
      </c>
      <c r="C273" s="138" t="s">
        <v>5</v>
      </c>
      <c r="D273" s="139">
        <f t="shared" si="23"/>
        <v>1147</v>
      </c>
      <c r="E273" s="139">
        <f t="shared" si="23"/>
        <v>0</v>
      </c>
      <c r="F273" s="139">
        <f t="shared" si="23"/>
        <v>1147</v>
      </c>
    </row>
    <row r="274" spans="1:6" s="57" customFormat="1" ht="15" customHeight="1">
      <c r="A274" s="124"/>
      <c r="B274" s="704" t="s">
        <v>191</v>
      </c>
      <c r="C274" s="705"/>
      <c r="D274" s="705"/>
      <c r="E274" s="727"/>
      <c r="F274" s="728"/>
    </row>
    <row r="275" spans="1:6" s="180" customFormat="1" ht="15" customHeight="1">
      <c r="A275" s="141"/>
      <c r="B275" s="266" t="s">
        <v>49</v>
      </c>
      <c r="C275" s="141" t="s">
        <v>4</v>
      </c>
      <c r="D275" s="179">
        <f aca="true" t="shared" si="24" ref="D275:F276">D426</f>
        <v>47</v>
      </c>
      <c r="E275" s="179">
        <f>E426</f>
        <v>47</v>
      </c>
      <c r="F275" s="179">
        <f t="shared" si="24"/>
        <v>0</v>
      </c>
    </row>
    <row r="276" spans="1:6" s="180" customFormat="1" ht="15" customHeight="1">
      <c r="A276" s="141"/>
      <c r="B276" s="110"/>
      <c r="C276" s="142" t="s">
        <v>5</v>
      </c>
      <c r="D276" s="181">
        <f t="shared" si="24"/>
        <v>20</v>
      </c>
      <c r="E276" s="181">
        <f>E427</f>
        <v>0</v>
      </c>
      <c r="F276" s="181">
        <f t="shared" si="24"/>
        <v>20</v>
      </c>
    </row>
    <row r="277" spans="1:6" ht="19.5" customHeight="1">
      <c r="A277" s="125"/>
      <c r="B277" s="121" t="s">
        <v>37</v>
      </c>
      <c r="C277" s="60" t="s">
        <v>4</v>
      </c>
      <c r="D277" s="62">
        <f aca="true" t="shared" si="25" ref="D277:F278">D279</f>
        <v>3120</v>
      </c>
      <c r="E277" s="62">
        <f>E279</f>
        <v>1358</v>
      </c>
      <c r="F277" s="62">
        <f t="shared" si="25"/>
        <v>1762</v>
      </c>
    </row>
    <row r="278" spans="1:6" ht="12.75">
      <c r="A278" s="125"/>
      <c r="B278" s="123"/>
      <c r="C278" s="103" t="s">
        <v>5</v>
      </c>
      <c r="D278" s="104">
        <f t="shared" si="25"/>
        <v>1127</v>
      </c>
      <c r="E278" s="104">
        <f>E280</f>
        <v>0</v>
      </c>
      <c r="F278" s="104">
        <f t="shared" si="25"/>
        <v>1127</v>
      </c>
    </row>
    <row r="279" spans="1:6" s="57" customFormat="1" ht="12.75">
      <c r="A279" s="124"/>
      <c r="B279" s="83" t="s">
        <v>72</v>
      </c>
      <c r="C279" s="149" t="s">
        <v>4</v>
      </c>
      <c r="D279" s="236">
        <f aca="true" t="shared" si="26" ref="D279:F280">D430</f>
        <v>3120</v>
      </c>
      <c r="E279" s="236">
        <f>E430</f>
        <v>1358</v>
      </c>
      <c r="F279" s="236">
        <f t="shared" si="26"/>
        <v>1762</v>
      </c>
    </row>
    <row r="280" spans="1:6" s="57" customFormat="1" ht="12.75">
      <c r="A280" s="124"/>
      <c r="B280" s="91"/>
      <c r="C280" s="77" t="s">
        <v>5</v>
      </c>
      <c r="D280" s="186">
        <f t="shared" si="26"/>
        <v>1127</v>
      </c>
      <c r="E280" s="186">
        <f>E431</f>
        <v>0</v>
      </c>
      <c r="F280" s="186">
        <f t="shared" si="26"/>
        <v>1127</v>
      </c>
    </row>
    <row r="281" spans="1:6" ht="12.75">
      <c r="A281" s="125"/>
      <c r="B281" s="114" t="s">
        <v>21</v>
      </c>
      <c r="C281" s="60" t="s">
        <v>4</v>
      </c>
      <c r="D281" s="62">
        <f aca="true" t="shared" si="27" ref="D281:F282">D286</f>
        <v>64</v>
      </c>
      <c r="E281" s="62">
        <f>E286</f>
        <v>64</v>
      </c>
      <c r="F281" s="62">
        <f t="shared" si="27"/>
        <v>0</v>
      </c>
    </row>
    <row r="282" spans="1:6" ht="12.75">
      <c r="A282" s="125"/>
      <c r="B282" s="113"/>
      <c r="C282" s="103" t="s">
        <v>5</v>
      </c>
      <c r="D282" s="104">
        <f t="shared" si="27"/>
        <v>64</v>
      </c>
      <c r="E282" s="104">
        <f>E287</f>
        <v>0</v>
      </c>
      <c r="F282" s="104">
        <f t="shared" si="27"/>
        <v>64</v>
      </c>
    </row>
    <row r="283" spans="1:6" ht="12.75" hidden="1">
      <c r="A283" s="125"/>
      <c r="B283" s="108" t="s">
        <v>29</v>
      </c>
      <c r="C283" s="42" t="s">
        <v>4</v>
      </c>
      <c r="D283" s="88"/>
      <c r="E283" s="88"/>
      <c r="F283" s="130"/>
    </row>
    <row r="284" spans="1:6" ht="12.75" hidden="1">
      <c r="A284" s="125"/>
      <c r="B284" s="93"/>
      <c r="C284" s="79" t="s">
        <v>5</v>
      </c>
      <c r="D284" s="92"/>
      <c r="E284" s="92"/>
      <c r="F284" s="144"/>
    </row>
    <row r="285" spans="1:6" s="57" customFormat="1" ht="15" customHeight="1">
      <c r="A285" s="124"/>
      <c r="B285" s="704" t="s">
        <v>191</v>
      </c>
      <c r="C285" s="705"/>
      <c r="D285" s="705"/>
      <c r="E285" s="727"/>
      <c r="F285" s="728"/>
    </row>
    <row r="286" spans="1:6" s="180" customFormat="1" ht="15" customHeight="1">
      <c r="A286" s="141"/>
      <c r="B286" s="266" t="s">
        <v>49</v>
      </c>
      <c r="C286" s="141" t="s">
        <v>4</v>
      </c>
      <c r="D286" s="179">
        <f aca="true" t="shared" si="28" ref="D286:F287">D435</f>
        <v>64</v>
      </c>
      <c r="E286" s="179">
        <f>E435</f>
        <v>64</v>
      </c>
      <c r="F286" s="179">
        <f t="shared" si="28"/>
        <v>0</v>
      </c>
    </row>
    <row r="287" spans="1:6" s="180" customFormat="1" ht="15" customHeight="1">
      <c r="A287" s="141"/>
      <c r="B287" s="110"/>
      <c r="C287" s="142" t="s">
        <v>5</v>
      </c>
      <c r="D287" s="181">
        <f t="shared" si="28"/>
        <v>64</v>
      </c>
      <c r="E287" s="181">
        <f>E436</f>
        <v>0</v>
      </c>
      <c r="F287" s="181">
        <f t="shared" si="28"/>
        <v>64</v>
      </c>
    </row>
    <row r="288" spans="1:6" ht="12.75">
      <c r="A288" s="125"/>
      <c r="B288" s="739" t="s">
        <v>73</v>
      </c>
      <c r="C288" s="739"/>
      <c r="D288" s="739"/>
      <c r="E288" s="739"/>
      <c r="F288" s="740"/>
    </row>
    <row r="289" spans="1:6" ht="12.75">
      <c r="A289" s="125"/>
      <c r="B289" s="710" t="s">
        <v>8</v>
      </c>
      <c r="C289" s="710"/>
      <c r="D289" s="710"/>
      <c r="E289" s="710"/>
      <c r="F289" s="711"/>
    </row>
    <row r="290" spans="1:6" ht="12.75">
      <c r="A290" s="125"/>
      <c r="B290" s="87" t="s">
        <v>12</v>
      </c>
      <c r="C290" s="42" t="s">
        <v>4</v>
      </c>
      <c r="D290" s="130">
        <f aca="true" t="shared" si="29" ref="D290:F291">D292+D305</f>
        <v>89093</v>
      </c>
      <c r="E290" s="130">
        <f>E292+E305</f>
        <v>62638</v>
      </c>
      <c r="F290" s="130">
        <f t="shared" si="29"/>
        <v>26455</v>
      </c>
    </row>
    <row r="291" spans="1:6" ht="13.5" thickBot="1">
      <c r="A291" s="125"/>
      <c r="B291" s="134"/>
      <c r="C291" s="135" t="s">
        <v>5</v>
      </c>
      <c r="D291" s="136">
        <f t="shared" si="29"/>
        <v>54511</v>
      </c>
      <c r="E291" s="136">
        <f>E293+E306</f>
        <v>24914</v>
      </c>
      <c r="F291" s="136">
        <f t="shared" si="29"/>
        <v>29597</v>
      </c>
    </row>
    <row r="292" spans="1:6" ht="12.75">
      <c r="A292" s="125"/>
      <c r="B292" s="107" t="s">
        <v>24</v>
      </c>
      <c r="C292" s="125" t="s">
        <v>4</v>
      </c>
      <c r="D292" s="137">
        <f aca="true" t="shared" si="30" ref="D292:F293">D295+D297</f>
        <v>89029</v>
      </c>
      <c r="E292" s="137">
        <f>E295+E297</f>
        <v>62574</v>
      </c>
      <c r="F292" s="137">
        <f t="shared" si="30"/>
        <v>26455</v>
      </c>
    </row>
    <row r="293" spans="1:6" ht="12.75">
      <c r="A293" s="125"/>
      <c r="B293" s="93" t="s">
        <v>10</v>
      </c>
      <c r="C293" s="138" t="s">
        <v>5</v>
      </c>
      <c r="D293" s="139">
        <f t="shared" si="30"/>
        <v>54447</v>
      </c>
      <c r="E293" s="139">
        <f>E296+E298</f>
        <v>24914</v>
      </c>
      <c r="F293" s="139">
        <f t="shared" si="30"/>
        <v>29533</v>
      </c>
    </row>
    <row r="294" spans="1:6" s="57" customFormat="1" ht="15" customHeight="1">
      <c r="A294" s="124"/>
      <c r="B294" s="704" t="s">
        <v>191</v>
      </c>
      <c r="C294" s="705"/>
      <c r="D294" s="705"/>
      <c r="E294" s="705"/>
      <c r="F294" s="706"/>
    </row>
    <row r="295" spans="1:6" ht="15" customHeight="1">
      <c r="A295" s="125"/>
      <c r="B295" s="266" t="s">
        <v>49</v>
      </c>
      <c r="C295" s="98" t="s">
        <v>4</v>
      </c>
      <c r="D295" s="129">
        <f aca="true" t="shared" si="31" ref="D295:F296">D317</f>
        <v>47</v>
      </c>
      <c r="E295" s="129">
        <f>E317</f>
        <v>47</v>
      </c>
      <c r="F295" s="129">
        <f t="shared" si="31"/>
        <v>0</v>
      </c>
    </row>
    <row r="296" spans="1:6" ht="15" customHeight="1">
      <c r="A296" s="125"/>
      <c r="B296" s="110"/>
      <c r="C296" s="191" t="s">
        <v>5</v>
      </c>
      <c r="D296" s="104">
        <f t="shared" si="31"/>
        <v>20</v>
      </c>
      <c r="E296" s="104">
        <f>E318</f>
        <v>0</v>
      </c>
      <c r="F296" s="104">
        <f t="shared" si="31"/>
        <v>20</v>
      </c>
    </row>
    <row r="297" spans="1:6" ht="12.75">
      <c r="A297" s="125"/>
      <c r="B297" s="121" t="s">
        <v>37</v>
      </c>
      <c r="C297" s="60" t="s">
        <v>4</v>
      </c>
      <c r="D297" s="62">
        <f aca="true" t="shared" si="32" ref="D297:F298">D299+D301+D303</f>
        <v>88982</v>
      </c>
      <c r="E297" s="62">
        <f>E299+E301+E303</f>
        <v>62527</v>
      </c>
      <c r="F297" s="62">
        <f t="shared" si="32"/>
        <v>26455</v>
      </c>
    </row>
    <row r="298" spans="1:6" ht="12.75">
      <c r="A298" s="125"/>
      <c r="B298" s="93"/>
      <c r="C298" s="103" t="s">
        <v>5</v>
      </c>
      <c r="D298" s="104">
        <f t="shared" si="32"/>
        <v>54427</v>
      </c>
      <c r="E298" s="104">
        <f>E300+E302+E304</f>
        <v>24914</v>
      </c>
      <c r="F298" s="104">
        <f t="shared" si="32"/>
        <v>29513</v>
      </c>
    </row>
    <row r="299" spans="1:6" ht="12.75">
      <c r="A299" s="125"/>
      <c r="B299" s="87" t="s">
        <v>56</v>
      </c>
      <c r="C299" s="74" t="s">
        <v>4</v>
      </c>
      <c r="D299" s="130">
        <f aca="true" t="shared" si="33" ref="D299:F304">D321</f>
        <v>71165</v>
      </c>
      <c r="E299" s="130">
        <f aca="true" t="shared" si="34" ref="E299:E304">E321</f>
        <v>51165</v>
      </c>
      <c r="F299" s="130">
        <f t="shared" si="33"/>
        <v>20000</v>
      </c>
    </row>
    <row r="300" spans="1:8" ht="12.75">
      <c r="A300" s="125"/>
      <c r="B300" s="87"/>
      <c r="C300" s="74" t="s">
        <v>5</v>
      </c>
      <c r="D300" s="130">
        <f t="shared" si="33"/>
        <v>42875</v>
      </c>
      <c r="E300" s="130">
        <f t="shared" si="34"/>
        <v>17875</v>
      </c>
      <c r="F300" s="130">
        <f t="shared" si="33"/>
        <v>25000</v>
      </c>
      <c r="H300" s="160"/>
    </row>
    <row r="301" spans="1:9" s="57" customFormat="1" ht="12.75">
      <c r="A301" s="124"/>
      <c r="B301" s="83" t="s">
        <v>63</v>
      </c>
      <c r="C301" s="149" t="s">
        <v>4</v>
      </c>
      <c r="D301" s="236">
        <f t="shared" si="33"/>
        <v>7720</v>
      </c>
      <c r="E301" s="236">
        <f t="shared" si="34"/>
        <v>3245</v>
      </c>
      <c r="F301" s="236">
        <f t="shared" si="33"/>
        <v>4475</v>
      </c>
      <c r="I301" s="206"/>
    </row>
    <row r="302" spans="1:8" s="57" customFormat="1" ht="12.75">
      <c r="A302" s="124"/>
      <c r="B302" s="92"/>
      <c r="C302" s="77" t="s">
        <v>5</v>
      </c>
      <c r="D302" s="186">
        <f t="shared" si="33"/>
        <v>3666</v>
      </c>
      <c r="E302" s="186">
        <f t="shared" si="34"/>
        <v>280</v>
      </c>
      <c r="F302" s="186">
        <f t="shared" si="33"/>
        <v>3386</v>
      </c>
      <c r="H302" s="206"/>
    </row>
    <row r="303" spans="1:6" s="57" customFormat="1" ht="12.75">
      <c r="A303" s="124"/>
      <c r="B303" s="83" t="s">
        <v>72</v>
      </c>
      <c r="C303" s="149" t="s">
        <v>4</v>
      </c>
      <c r="D303" s="236">
        <f t="shared" si="33"/>
        <v>10097</v>
      </c>
      <c r="E303" s="236">
        <f t="shared" si="34"/>
        <v>8117</v>
      </c>
      <c r="F303" s="236">
        <f t="shared" si="33"/>
        <v>1980</v>
      </c>
    </row>
    <row r="304" spans="1:6" s="57" customFormat="1" ht="12.75">
      <c r="A304" s="124"/>
      <c r="B304" s="91"/>
      <c r="C304" s="77" t="s">
        <v>5</v>
      </c>
      <c r="D304" s="186">
        <f t="shared" si="33"/>
        <v>7886</v>
      </c>
      <c r="E304" s="186">
        <f t="shared" si="34"/>
        <v>6759</v>
      </c>
      <c r="F304" s="186">
        <f t="shared" si="33"/>
        <v>1127</v>
      </c>
    </row>
    <row r="305" spans="1:6" ht="12.75">
      <c r="A305" s="125"/>
      <c r="B305" s="131" t="s">
        <v>21</v>
      </c>
      <c r="C305" s="128" t="s">
        <v>4</v>
      </c>
      <c r="D305" s="129">
        <f aca="true" t="shared" si="35" ref="D305:F306">D308</f>
        <v>64</v>
      </c>
      <c r="E305" s="129">
        <f>E308</f>
        <v>64</v>
      </c>
      <c r="F305" s="129">
        <f t="shared" si="35"/>
        <v>0</v>
      </c>
    </row>
    <row r="306" spans="1:6" ht="12.75">
      <c r="A306" s="125"/>
      <c r="B306" s="132"/>
      <c r="C306" s="103" t="s">
        <v>5</v>
      </c>
      <c r="D306" s="104">
        <f t="shared" si="35"/>
        <v>64</v>
      </c>
      <c r="E306" s="104">
        <f>E309</f>
        <v>0</v>
      </c>
      <c r="F306" s="104">
        <f t="shared" si="35"/>
        <v>64</v>
      </c>
    </row>
    <row r="307" spans="1:6" s="57" customFormat="1" ht="15" customHeight="1">
      <c r="A307" s="124"/>
      <c r="B307" s="704" t="s">
        <v>191</v>
      </c>
      <c r="C307" s="705"/>
      <c r="D307" s="705"/>
      <c r="E307" s="705"/>
      <c r="F307" s="706"/>
    </row>
    <row r="308" spans="1:6" ht="15" customHeight="1">
      <c r="A308" s="125"/>
      <c r="B308" s="266" t="s">
        <v>49</v>
      </c>
      <c r="C308" s="98" t="s">
        <v>4</v>
      </c>
      <c r="D308" s="129">
        <f aca="true" t="shared" si="36" ref="D308:F309">D330</f>
        <v>64</v>
      </c>
      <c r="E308" s="129">
        <f>E330</f>
        <v>64</v>
      </c>
      <c r="F308" s="129">
        <f t="shared" si="36"/>
        <v>0</v>
      </c>
    </row>
    <row r="309" spans="1:6" ht="15" customHeight="1">
      <c r="A309" s="125"/>
      <c r="B309" s="110"/>
      <c r="C309" s="191" t="s">
        <v>5</v>
      </c>
      <c r="D309" s="104">
        <f t="shared" si="36"/>
        <v>64</v>
      </c>
      <c r="E309" s="104">
        <f>E331</f>
        <v>0</v>
      </c>
      <c r="F309" s="104">
        <f t="shared" si="36"/>
        <v>64</v>
      </c>
    </row>
    <row r="310" spans="1:6" ht="12.75">
      <c r="A310" s="125"/>
      <c r="B310" s="718" t="s">
        <v>193</v>
      </c>
      <c r="C310" s="719"/>
      <c r="D310" s="719"/>
      <c r="E310" s="719"/>
      <c r="F310" s="720"/>
    </row>
    <row r="311" spans="1:6" ht="12.75">
      <c r="A311" s="125"/>
      <c r="B311" s="710" t="s">
        <v>8</v>
      </c>
      <c r="C311" s="710"/>
      <c r="D311" s="710"/>
      <c r="E311" s="710"/>
      <c r="F311" s="711"/>
    </row>
    <row r="312" spans="1:6" ht="12.75">
      <c r="A312" s="125"/>
      <c r="B312" s="87" t="s">
        <v>12</v>
      </c>
      <c r="C312" s="42" t="s">
        <v>4</v>
      </c>
      <c r="D312" s="130">
        <f aca="true" t="shared" si="37" ref="D312:F313">D314+D327</f>
        <v>89093</v>
      </c>
      <c r="E312" s="130">
        <f>E314+E327</f>
        <v>62638</v>
      </c>
      <c r="F312" s="130">
        <f t="shared" si="37"/>
        <v>26455</v>
      </c>
    </row>
    <row r="313" spans="1:6" ht="13.5" thickBot="1">
      <c r="A313" s="125"/>
      <c r="B313" s="134"/>
      <c r="C313" s="135" t="s">
        <v>5</v>
      </c>
      <c r="D313" s="136">
        <f t="shared" si="37"/>
        <v>54511</v>
      </c>
      <c r="E313" s="136">
        <f>E315+E328</f>
        <v>24914</v>
      </c>
      <c r="F313" s="136">
        <f t="shared" si="37"/>
        <v>29597</v>
      </c>
    </row>
    <row r="314" spans="1:6" ht="12.75">
      <c r="A314" s="125"/>
      <c r="B314" s="107" t="s">
        <v>24</v>
      </c>
      <c r="C314" s="125" t="s">
        <v>4</v>
      </c>
      <c r="D314" s="137">
        <f aca="true" t="shared" si="38" ref="D314:F315">D317+D319</f>
        <v>89029</v>
      </c>
      <c r="E314" s="137">
        <f>E317+E319</f>
        <v>62574</v>
      </c>
      <c r="F314" s="137">
        <f t="shared" si="38"/>
        <v>26455</v>
      </c>
    </row>
    <row r="315" spans="1:6" ht="12.75">
      <c r="A315" s="125"/>
      <c r="B315" s="93" t="s">
        <v>10</v>
      </c>
      <c r="C315" s="138" t="s">
        <v>5</v>
      </c>
      <c r="D315" s="139">
        <f t="shared" si="38"/>
        <v>54447</v>
      </c>
      <c r="E315" s="139">
        <f>E318+E320</f>
        <v>24914</v>
      </c>
      <c r="F315" s="139">
        <f t="shared" si="38"/>
        <v>29533</v>
      </c>
    </row>
    <row r="316" spans="1:6" s="57" customFormat="1" ht="15" customHeight="1">
      <c r="A316" s="124"/>
      <c r="B316" s="704" t="s">
        <v>191</v>
      </c>
      <c r="C316" s="705"/>
      <c r="D316" s="705"/>
      <c r="E316" s="705"/>
      <c r="F316" s="706"/>
    </row>
    <row r="317" spans="1:6" ht="15" customHeight="1">
      <c r="A317" s="125"/>
      <c r="B317" s="266" t="s">
        <v>49</v>
      </c>
      <c r="C317" s="98" t="s">
        <v>4</v>
      </c>
      <c r="D317" s="129">
        <f aca="true" t="shared" si="39" ref="D317:F320">D345</f>
        <v>47</v>
      </c>
      <c r="E317" s="129">
        <f aca="true" t="shared" si="40" ref="E317:E326">E345</f>
        <v>47</v>
      </c>
      <c r="F317" s="129">
        <f t="shared" si="39"/>
        <v>0</v>
      </c>
    </row>
    <row r="318" spans="1:6" ht="15" customHeight="1">
      <c r="A318" s="125"/>
      <c r="B318" s="110"/>
      <c r="C318" s="191" t="s">
        <v>5</v>
      </c>
      <c r="D318" s="104">
        <f t="shared" si="39"/>
        <v>20</v>
      </c>
      <c r="E318" s="104">
        <f t="shared" si="40"/>
        <v>0</v>
      </c>
      <c r="F318" s="104">
        <f t="shared" si="39"/>
        <v>20</v>
      </c>
    </row>
    <row r="319" spans="1:6" ht="12.75">
      <c r="A319" s="125"/>
      <c r="B319" s="121" t="s">
        <v>37</v>
      </c>
      <c r="C319" s="60" t="s">
        <v>4</v>
      </c>
      <c r="D319" s="62">
        <f t="shared" si="39"/>
        <v>88982</v>
      </c>
      <c r="E319" s="62">
        <f t="shared" si="40"/>
        <v>62527</v>
      </c>
      <c r="F319" s="62">
        <f t="shared" si="39"/>
        <v>26455</v>
      </c>
    </row>
    <row r="320" spans="1:6" ht="12.75">
      <c r="A320" s="125"/>
      <c r="B320" s="93"/>
      <c r="C320" s="103" t="s">
        <v>5</v>
      </c>
      <c r="D320" s="104">
        <f t="shared" si="39"/>
        <v>54427</v>
      </c>
      <c r="E320" s="104">
        <f t="shared" si="40"/>
        <v>24914</v>
      </c>
      <c r="F320" s="104">
        <f>F348</f>
        <v>29513</v>
      </c>
    </row>
    <row r="321" spans="1:6" ht="12.75">
      <c r="A321" s="125"/>
      <c r="B321" s="87" t="s">
        <v>56</v>
      </c>
      <c r="C321" s="74" t="s">
        <v>4</v>
      </c>
      <c r="D321" s="130">
        <f aca="true" t="shared" si="41" ref="D321:F326">D349</f>
        <v>71165</v>
      </c>
      <c r="E321" s="130">
        <f t="shared" si="40"/>
        <v>51165</v>
      </c>
      <c r="F321" s="130">
        <f t="shared" si="41"/>
        <v>20000</v>
      </c>
    </row>
    <row r="322" spans="1:8" ht="12.75">
      <c r="A322" s="125"/>
      <c r="B322" s="87"/>
      <c r="C322" s="74" t="s">
        <v>5</v>
      </c>
      <c r="D322" s="130">
        <f t="shared" si="41"/>
        <v>42875</v>
      </c>
      <c r="E322" s="130">
        <f t="shared" si="40"/>
        <v>17875</v>
      </c>
      <c r="F322" s="130">
        <f t="shared" si="41"/>
        <v>25000</v>
      </c>
      <c r="H322" s="160"/>
    </row>
    <row r="323" spans="1:9" s="57" customFormat="1" ht="12.75">
      <c r="A323" s="124"/>
      <c r="B323" s="83" t="s">
        <v>63</v>
      </c>
      <c r="C323" s="149" t="s">
        <v>4</v>
      </c>
      <c r="D323" s="236">
        <f t="shared" si="41"/>
        <v>7720</v>
      </c>
      <c r="E323" s="236">
        <f t="shared" si="40"/>
        <v>3245</v>
      </c>
      <c r="F323" s="236">
        <f t="shared" si="41"/>
        <v>4475</v>
      </c>
      <c r="I323" s="206"/>
    </row>
    <row r="324" spans="1:8" s="57" customFormat="1" ht="12.75">
      <c r="A324" s="124"/>
      <c r="B324" s="92"/>
      <c r="C324" s="77" t="s">
        <v>5</v>
      </c>
      <c r="D324" s="186">
        <f t="shared" si="41"/>
        <v>3666</v>
      </c>
      <c r="E324" s="186">
        <f t="shared" si="40"/>
        <v>280</v>
      </c>
      <c r="F324" s="186">
        <f t="shared" si="41"/>
        <v>3386</v>
      </c>
      <c r="H324" s="206"/>
    </row>
    <row r="325" spans="1:6" s="57" customFormat="1" ht="12.75">
      <c r="A325" s="124"/>
      <c r="B325" s="83" t="s">
        <v>72</v>
      </c>
      <c r="C325" s="149" t="s">
        <v>4</v>
      </c>
      <c r="D325" s="236">
        <f t="shared" si="41"/>
        <v>10097</v>
      </c>
      <c r="E325" s="236">
        <f t="shared" si="40"/>
        <v>8117</v>
      </c>
      <c r="F325" s="236">
        <f t="shared" si="41"/>
        <v>1980</v>
      </c>
    </row>
    <row r="326" spans="1:6" s="57" customFormat="1" ht="12.75">
      <c r="A326" s="124"/>
      <c r="B326" s="91"/>
      <c r="C326" s="77" t="s">
        <v>5</v>
      </c>
      <c r="D326" s="186">
        <f t="shared" si="41"/>
        <v>7886</v>
      </c>
      <c r="E326" s="186">
        <f t="shared" si="40"/>
        <v>6759</v>
      </c>
      <c r="F326" s="186">
        <f t="shared" si="41"/>
        <v>1127</v>
      </c>
    </row>
    <row r="327" spans="1:6" ht="12.75">
      <c r="A327" s="125"/>
      <c r="B327" s="131" t="s">
        <v>21</v>
      </c>
      <c r="C327" s="128" t="s">
        <v>4</v>
      </c>
      <c r="D327" s="129">
        <f aca="true" t="shared" si="42" ref="D327:F328">D330</f>
        <v>64</v>
      </c>
      <c r="E327" s="129">
        <f>E330</f>
        <v>64</v>
      </c>
      <c r="F327" s="129">
        <f t="shared" si="42"/>
        <v>0</v>
      </c>
    </row>
    <row r="328" spans="1:6" ht="12.75">
      <c r="A328" s="125"/>
      <c r="B328" s="132"/>
      <c r="C328" s="103" t="s">
        <v>5</v>
      </c>
      <c r="D328" s="104">
        <f t="shared" si="42"/>
        <v>64</v>
      </c>
      <c r="E328" s="104">
        <f>E331</f>
        <v>0</v>
      </c>
      <c r="F328" s="104">
        <f t="shared" si="42"/>
        <v>64</v>
      </c>
    </row>
    <row r="329" spans="1:6" s="57" customFormat="1" ht="15" customHeight="1">
      <c r="A329" s="124"/>
      <c r="B329" s="704" t="s">
        <v>191</v>
      </c>
      <c r="C329" s="705"/>
      <c r="D329" s="705"/>
      <c r="E329" s="705"/>
      <c r="F329" s="706"/>
    </row>
    <row r="330" spans="1:6" ht="15" customHeight="1">
      <c r="A330" s="125"/>
      <c r="B330" s="266" t="s">
        <v>49</v>
      </c>
      <c r="C330" s="98" t="s">
        <v>4</v>
      </c>
      <c r="D330" s="129">
        <f aca="true" t="shared" si="43" ref="D330:F331">D358</f>
        <v>64</v>
      </c>
      <c r="E330" s="129">
        <f>E358</f>
        <v>64</v>
      </c>
      <c r="F330" s="129">
        <f t="shared" si="43"/>
        <v>0</v>
      </c>
    </row>
    <row r="331" spans="1:6" ht="15" customHeight="1">
      <c r="A331" s="125"/>
      <c r="B331" s="110"/>
      <c r="C331" s="191" t="s">
        <v>5</v>
      </c>
      <c r="D331" s="104">
        <f t="shared" si="43"/>
        <v>64</v>
      </c>
      <c r="E331" s="104">
        <f>E359</f>
        <v>0</v>
      </c>
      <c r="F331" s="104">
        <f t="shared" si="43"/>
        <v>64</v>
      </c>
    </row>
    <row r="332" spans="1:6" ht="12.75">
      <c r="A332" s="125"/>
      <c r="B332" s="729" t="s">
        <v>61</v>
      </c>
      <c r="C332" s="730"/>
      <c r="D332" s="730"/>
      <c r="E332" s="730"/>
      <c r="F332" s="731"/>
    </row>
    <row r="333" spans="1:6" ht="12.75">
      <c r="A333" s="125"/>
      <c r="B333" s="710" t="s">
        <v>8</v>
      </c>
      <c r="C333" s="710"/>
      <c r="D333" s="710"/>
      <c r="E333" s="710"/>
      <c r="F333" s="711"/>
    </row>
    <row r="334" spans="1:6" ht="12.75">
      <c r="A334" s="125"/>
      <c r="B334" s="63" t="s">
        <v>12</v>
      </c>
      <c r="C334" s="98" t="s">
        <v>4</v>
      </c>
      <c r="D334" s="129">
        <f aca="true" t="shared" si="44" ref="D334:F335">D336+D355</f>
        <v>89093</v>
      </c>
      <c r="E334" s="129">
        <f>E336+E355</f>
        <v>62638</v>
      </c>
      <c r="F334" s="129">
        <f t="shared" si="44"/>
        <v>26455</v>
      </c>
    </row>
    <row r="335" spans="1:6" ht="13.5" thickBot="1">
      <c r="A335" s="125"/>
      <c r="B335" s="201"/>
      <c r="C335" s="220" t="s">
        <v>5</v>
      </c>
      <c r="D335" s="203">
        <f t="shared" si="44"/>
        <v>54511</v>
      </c>
      <c r="E335" s="203">
        <f>E337+E356</f>
        <v>24914</v>
      </c>
      <c r="F335" s="203">
        <f t="shared" si="44"/>
        <v>29597</v>
      </c>
    </row>
    <row r="336" spans="1:6" ht="12.75">
      <c r="A336" s="125"/>
      <c r="B336" s="107" t="s">
        <v>24</v>
      </c>
      <c r="C336" s="221" t="s">
        <v>4</v>
      </c>
      <c r="D336" s="155">
        <f aca="true" t="shared" si="45" ref="D336:F337">D345+D347</f>
        <v>89029</v>
      </c>
      <c r="E336" s="155">
        <f>E345+E347</f>
        <v>62574</v>
      </c>
      <c r="F336" s="155">
        <f t="shared" si="45"/>
        <v>26455</v>
      </c>
    </row>
    <row r="337" spans="1:6" ht="12.75">
      <c r="A337" s="125"/>
      <c r="B337" s="93" t="s">
        <v>10</v>
      </c>
      <c r="C337" s="222" t="s">
        <v>5</v>
      </c>
      <c r="D337" s="157">
        <f t="shared" si="45"/>
        <v>54447</v>
      </c>
      <c r="E337" s="157">
        <f>E346+E348</f>
        <v>24914</v>
      </c>
      <c r="F337" s="157">
        <f t="shared" si="45"/>
        <v>29533</v>
      </c>
    </row>
    <row r="338" spans="1:6" ht="12.75" hidden="1">
      <c r="A338" s="125"/>
      <c r="B338" s="108" t="s">
        <v>29</v>
      </c>
      <c r="C338" s="149" t="s">
        <v>4</v>
      </c>
      <c r="D338" s="88"/>
      <c r="E338" s="88"/>
      <c r="F338" s="130"/>
    </row>
    <row r="339" spans="1:6" ht="12.75" hidden="1">
      <c r="A339" s="125"/>
      <c r="B339" s="140"/>
      <c r="C339" s="77" t="s">
        <v>5</v>
      </c>
      <c r="D339" s="92"/>
      <c r="E339" s="92"/>
      <c r="F339" s="144"/>
    </row>
    <row r="340" spans="1:6" ht="12.75" hidden="1">
      <c r="A340" s="125"/>
      <c r="B340" s="109" t="s">
        <v>43</v>
      </c>
      <c r="C340" s="149" t="s">
        <v>4</v>
      </c>
      <c r="D340" s="83"/>
      <c r="E340" s="83"/>
      <c r="F340" s="143"/>
    </row>
    <row r="341" spans="1:6" ht="12.75" hidden="1">
      <c r="A341" s="125"/>
      <c r="B341" s="110"/>
      <c r="C341" s="77" t="s">
        <v>5</v>
      </c>
      <c r="D341" s="92"/>
      <c r="E341" s="92"/>
      <c r="F341" s="144"/>
    </row>
    <row r="342" spans="1:6" ht="12.75" hidden="1">
      <c r="A342" s="125"/>
      <c r="B342" s="109" t="s">
        <v>30</v>
      </c>
      <c r="C342" s="74" t="s">
        <v>4</v>
      </c>
      <c r="D342" s="88"/>
      <c r="E342" s="88"/>
      <c r="F342" s="130"/>
    </row>
    <row r="343" spans="1:6" ht="15" customHeight="1" hidden="1">
      <c r="A343" s="125"/>
      <c r="B343" s="110" t="s">
        <v>31</v>
      </c>
      <c r="C343" s="77" t="s">
        <v>5</v>
      </c>
      <c r="D343" s="92"/>
      <c r="E343" s="92"/>
      <c r="F343" s="144"/>
    </row>
    <row r="344" spans="1:6" s="180" customFormat="1" ht="15" customHeight="1">
      <c r="A344" s="141"/>
      <c r="B344" s="704" t="s">
        <v>191</v>
      </c>
      <c r="C344" s="705"/>
      <c r="D344" s="705"/>
      <c r="E344" s="705"/>
      <c r="F344" s="706"/>
    </row>
    <row r="345" spans="1:6" ht="15" customHeight="1">
      <c r="A345" s="125"/>
      <c r="B345" s="266" t="s">
        <v>49</v>
      </c>
      <c r="C345" s="98" t="s">
        <v>4</v>
      </c>
      <c r="D345" s="129">
        <f aca="true" t="shared" si="46" ref="D345:F346">D426</f>
        <v>47</v>
      </c>
      <c r="E345" s="129">
        <f>E426</f>
        <v>47</v>
      </c>
      <c r="F345" s="129">
        <f t="shared" si="46"/>
        <v>0</v>
      </c>
    </row>
    <row r="346" spans="1:6" ht="15" customHeight="1">
      <c r="A346" s="125"/>
      <c r="B346" s="110"/>
      <c r="C346" s="191" t="s">
        <v>5</v>
      </c>
      <c r="D346" s="104">
        <f t="shared" si="46"/>
        <v>20</v>
      </c>
      <c r="E346" s="104">
        <f>E427</f>
        <v>0</v>
      </c>
      <c r="F346" s="104">
        <f t="shared" si="46"/>
        <v>20</v>
      </c>
    </row>
    <row r="347" spans="1:6" ht="12.75">
      <c r="A347" s="125"/>
      <c r="B347" s="154" t="s">
        <v>37</v>
      </c>
      <c r="C347" s="190" t="s">
        <v>4</v>
      </c>
      <c r="D347" s="62">
        <f aca="true" t="shared" si="47" ref="D347:F348">D366+D412+D399+D428</f>
        <v>88982</v>
      </c>
      <c r="E347" s="62">
        <f>E366+E412+E399+E428</f>
        <v>62527</v>
      </c>
      <c r="F347" s="62">
        <f t="shared" si="47"/>
        <v>26455</v>
      </c>
    </row>
    <row r="348" spans="1:6" ht="12.75">
      <c r="A348" s="125"/>
      <c r="B348" s="225"/>
      <c r="C348" s="191" t="s">
        <v>5</v>
      </c>
      <c r="D348" s="104">
        <f t="shared" si="47"/>
        <v>54427</v>
      </c>
      <c r="E348" s="104">
        <f>E367+E413+E400+E429</f>
        <v>24914</v>
      </c>
      <c r="F348" s="104">
        <f t="shared" si="47"/>
        <v>29513</v>
      </c>
    </row>
    <row r="349" spans="1:6" ht="12.75">
      <c r="A349" s="125"/>
      <c r="B349" s="87" t="s">
        <v>56</v>
      </c>
      <c r="C349" s="74" t="s">
        <v>4</v>
      </c>
      <c r="D349" s="130">
        <f aca="true" t="shared" si="48" ref="D349:F350">D414</f>
        <v>71165</v>
      </c>
      <c r="E349" s="130">
        <f>E414</f>
        <v>51165</v>
      </c>
      <c r="F349" s="130">
        <f t="shared" si="48"/>
        <v>20000</v>
      </c>
    </row>
    <row r="350" spans="1:6" ht="12.75">
      <c r="A350" s="125"/>
      <c r="B350" s="87"/>
      <c r="C350" s="74" t="s">
        <v>5</v>
      </c>
      <c r="D350" s="130">
        <f t="shared" si="48"/>
        <v>42875</v>
      </c>
      <c r="E350" s="130">
        <f>E415</f>
        <v>17875</v>
      </c>
      <c r="F350" s="130">
        <f t="shared" si="48"/>
        <v>25000</v>
      </c>
    </row>
    <row r="351" spans="1:9" s="57" customFormat="1" ht="12.75">
      <c r="A351" s="124"/>
      <c r="B351" s="83" t="s">
        <v>63</v>
      </c>
      <c r="C351" s="149" t="s">
        <v>4</v>
      </c>
      <c r="D351" s="236">
        <f aca="true" t="shared" si="49" ref="D351:F352">D368</f>
        <v>7720</v>
      </c>
      <c r="E351" s="236">
        <f>E368</f>
        <v>3245</v>
      </c>
      <c r="F351" s="236">
        <f t="shared" si="49"/>
        <v>4475</v>
      </c>
      <c r="I351" s="206"/>
    </row>
    <row r="352" spans="1:8" s="57" customFormat="1" ht="12.75">
      <c r="A352" s="124"/>
      <c r="B352" s="92"/>
      <c r="C352" s="77" t="s">
        <v>5</v>
      </c>
      <c r="D352" s="186">
        <f t="shared" si="49"/>
        <v>3666</v>
      </c>
      <c r="E352" s="186">
        <f>E369</f>
        <v>280</v>
      </c>
      <c r="F352" s="186">
        <f t="shared" si="49"/>
        <v>3386</v>
      </c>
      <c r="H352" s="206"/>
    </row>
    <row r="353" spans="1:6" s="57" customFormat="1" ht="12.75">
      <c r="A353" s="124"/>
      <c r="B353" s="83" t="s">
        <v>72</v>
      </c>
      <c r="C353" s="149" t="s">
        <v>4</v>
      </c>
      <c r="D353" s="236">
        <f aca="true" t="shared" si="50" ref="D353:F354">D401+D430</f>
        <v>10097</v>
      </c>
      <c r="E353" s="236">
        <f>E401+E430</f>
        <v>8117</v>
      </c>
      <c r="F353" s="236">
        <f t="shared" si="50"/>
        <v>1980</v>
      </c>
    </row>
    <row r="354" spans="1:6" s="57" customFormat="1" ht="12.75">
      <c r="A354" s="124"/>
      <c r="B354" s="91"/>
      <c r="C354" s="77" t="s">
        <v>5</v>
      </c>
      <c r="D354" s="186">
        <f t="shared" si="50"/>
        <v>7886</v>
      </c>
      <c r="E354" s="186">
        <f>E402+E431</f>
        <v>6759</v>
      </c>
      <c r="F354" s="186">
        <f t="shared" si="50"/>
        <v>1127</v>
      </c>
    </row>
    <row r="355" spans="1:6" ht="12.75">
      <c r="A355" s="125"/>
      <c r="B355" s="131" t="s">
        <v>21</v>
      </c>
      <c r="C355" s="190" t="s">
        <v>4</v>
      </c>
      <c r="D355" s="270">
        <f aca="true" t="shared" si="51" ref="D355:F356">D358</f>
        <v>64</v>
      </c>
      <c r="E355" s="270">
        <f>E358</f>
        <v>64</v>
      </c>
      <c r="F355" s="270">
        <f t="shared" si="51"/>
        <v>0</v>
      </c>
    </row>
    <row r="356" spans="1:6" ht="12.75">
      <c r="A356" s="125"/>
      <c r="B356" s="132"/>
      <c r="C356" s="191" t="s">
        <v>5</v>
      </c>
      <c r="D356" s="157">
        <f t="shared" si="51"/>
        <v>64</v>
      </c>
      <c r="E356" s="157">
        <f>E359</f>
        <v>0</v>
      </c>
      <c r="F356" s="157">
        <f t="shared" si="51"/>
        <v>64</v>
      </c>
    </row>
    <row r="357" spans="1:6" s="180" customFormat="1" ht="15" customHeight="1">
      <c r="A357" s="141"/>
      <c r="B357" s="741" t="s">
        <v>191</v>
      </c>
      <c r="C357" s="705"/>
      <c r="D357" s="705"/>
      <c r="E357" s="705"/>
      <c r="F357" s="706"/>
    </row>
    <row r="358" spans="1:6" s="57" customFormat="1" ht="15" customHeight="1">
      <c r="A358" s="221"/>
      <c r="B358" s="266" t="s">
        <v>49</v>
      </c>
      <c r="C358" s="272" t="s">
        <v>4</v>
      </c>
      <c r="D358" s="179">
        <f aca="true" t="shared" si="52" ref="D358:F359">D470</f>
        <v>64</v>
      </c>
      <c r="E358" s="179">
        <f>E470</f>
        <v>64</v>
      </c>
      <c r="F358" s="179">
        <f t="shared" si="52"/>
        <v>0</v>
      </c>
    </row>
    <row r="359" spans="1:6" s="57" customFormat="1" ht="15" customHeight="1">
      <c r="A359" s="221"/>
      <c r="B359" s="265"/>
      <c r="C359" s="273" t="s">
        <v>5</v>
      </c>
      <c r="D359" s="181">
        <f t="shared" si="52"/>
        <v>64</v>
      </c>
      <c r="E359" s="181">
        <f>E471</f>
        <v>0</v>
      </c>
      <c r="F359" s="181">
        <f>F471</f>
        <v>64</v>
      </c>
    </row>
    <row r="360" spans="1:6" s="57" customFormat="1" ht="12.75">
      <c r="A360" s="124"/>
      <c r="B360" s="735" t="s">
        <v>62</v>
      </c>
      <c r="C360" s="733"/>
      <c r="D360" s="733"/>
      <c r="E360" s="733"/>
      <c r="F360" s="734"/>
    </row>
    <row r="361" spans="1:6" ht="12.75">
      <c r="A361" s="125"/>
      <c r="B361" s="710" t="s">
        <v>8</v>
      </c>
      <c r="C361" s="710"/>
      <c r="D361" s="710"/>
      <c r="E361" s="710"/>
      <c r="F361" s="711"/>
    </row>
    <row r="362" spans="1:6" ht="12.75">
      <c r="A362" s="125"/>
      <c r="B362" s="63" t="s">
        <v>12</v>
      </c>
      <c r="C362" s="60" t="s">
        <v>4</v>
      </c>
      <c r="D362" s="62">
        <f aca="true" t="shared" si="53" ref="D362:F367">D364</f>
        <v>7720</v>
      </c>
      <c r="E362" s="62">
        <f t="shared" si="53"/>
        <v>3245</v>
      </c>
      <c r="F362" s="62">
        <f t="shared" si="53"/>
        <v>4475</v>
      </c>
    </row>
    <row r="363" spans="1:6" ht="13.5" thickBot="1">
      <c r="A363" s="125"/>
      <c r="B363" s="201"/>
      <c r="C363" s="202" t="s">
        <v>5</v>
      </c>
      <c r="D363" s="203">
        <f t="shared" si="53"/>
        <v>3666</v>
      </c>
      <c r="E363" s="203">
        <f t="shared" si="53"/>
        <v>280</v>
      </c>
      <c r="F363" s="203">
        <f t="shared" si="53"/>
        <v>3386</v>
      </c>
    </row>
    <row r="364" spans="1:6" ht="12.75">
      <c r="A364" s="125"/>
      <c r="B364" s="107" t="s">
        <v>24</v>
      </c>
      <c r="C364" s="125" t="s">
        <v>4</v>
      </c>
      <c r="D364" s="137">
        <f t="shared" si="53"/>
        <v>7720</v>
      </c>
      <c r="E364" s="137">
        <f t="shared" si="53"/>
        <v>3245</v>
      </c>
      <c r="F364" s="137">
        <f t="shared" si="53"/>
        <v>4475</v>
      </c>
    </row>
    <row r="365" spans="1:6" ht="12.75">
      <c r="A365" s="125"/>
      <c r="B365" s="93" t="s">
        <v>10</v>
      </c>
      <c r="C365" s="138" t="s">
        <v>5</v>
      </c>
      <c r="D365" s="139">
        <f t="shared" si="53"/>
        <v>3666</v>
      </c>
      <c r="E365" s="139">
        <f t="shared" si="53"/>
        <v>280</v>
      </c>
      <c r="F365" s="139">
        <f t="shared" si="53"/>
        <v>3386</v>
      </c>
    </row>
    <row r="366" spans="1:6" ht="12.75">
      <c r="A366" s="125"/>
      <c r="B366" s="198" t="s">
        <v>37</v>
      </c>
      <c r="C366" s="71" t="s">
        <v>4</v>
      </c>
      <c r="D366" s="143">
        <f t="shared" si="53"/>
        <v>7720</v>
      </c>
      <c r="E366" s="143">
        <f t="shared" si="53"/>
        <v>3245</v>
      </c>
      <c r="F366" s="143">
        <f t="shared" si="53"/>
        <v>4475</v>
      </c>
    </row>
    <row r="367" spans="1:6" ht="12.75">
      <c r="A367" s="125"/>
      <c r="B367" s="92"/>
      <c r="C367" s="79" t="s">
        <v>5</v>
      </c>
      <c r="D367" s="144">
        <f t="shared" si="53"/>
        <v>3666</v>
      </c>
      <c r="E367" s="144">
        <f t="shared" si="53"/>
        <v>280</v>
      </c>
      <c r="F367" s="144">
        <f t="shared" si="53"/>
        <v>3386</v>
      </c>
    </row>
    <row r="368" spans="1:8" s="57" customFormat="1" ht="12.75">
      <c r="A368" s="124"/>
      <c r="B368" s="63" t="s">
        <v>63</v>
      </c>
      <c r="C368" s="98" t="s">
        <v>4</v>
      </c>
      <c r="D368" s="133">
        <f aca="true" t="shared" si="54" ref="D368:F369">D370+D372+D374+D376+D378+D380+D388+D382+D384+D386+D390</f>
        <v>7720</v>
      </c>
      <c r="E368" s="133">
        <f t="shared" si="54"/>
        <v>3245</v>
      </c>
      <c r="F368" s="133">
        <f t="shared" si="54"/>
        <v>4475</v>
      </c>
      <c r="H368" s="206"/>
    </row>
    <row r="369" spans="1:8" s="57" customFormat="1" ht="12.75">
      <c r="A369" s="124"/>
      <c r="B369" s="63"/>
      <c r="C369" s="98" t="s">
        <v>5</v>
      </c>
      <c r="D369" s="133">
        <f t="shared" si="54"/>
        <v>3666</v>
      </c>
      <c r="E369" s="133">
        <f t="shared" si="54"/>
        <v>280</v>
      </c>
      <c r="F369" s="133">
        <f t="shared" si="54"/>
        <v>3386</v>
      </c>
      <c r="H369" s="206"/>
    </row>
    <row r="370" spans="1:6" ht="12.75">
      <c r="A370" s="402" t="s">
        <v>54</v>
      </c>
      <c r="B370" s="479" t="s">
        <v>64</v>
      </c>
      <c r="C370" s="149" t="s">
        <v>4</v>
      </c>
      <c r="D370" s="143">
        <f aca="true" t="shared" si="55" ref="D370:D389">E370+F370</f>
        <v>2860</v>
      </c>
      <c r="E370" s="143">
        <v>1430</v>
      </c>
      <c r="F370" s="143">
        <v>1430</v>
      </c>
    </row>
    <row r="371" spans="1:6" ht="12.75">
      <c r="A371" s="185"/>
      <c r="B371" s="475"/>
      <c r="C371" s="77" t="s">
        <v>5</v>
      </c>
      <c r="D371" s="144">
        <f t="shared" si="55"/>
        <v>560</v>
      </c>
      <c r="E371" s="144">
        <v>280</v>
      </c>
      <c r="F371" s="144">
        <v>280</v>
      </c>
    </row>
    <row r="372" spans="1:8" ht="25.5">
      <c r="A372" s="402" t="s">
        <v>54</v>
      </c>
      <c r="B372" s="473" t="s">
        <v>400</v>
      </c>
      <c r="C372" s="149" t="s">
        <v>4</v>
      </c>
      <c r="D372" s="143">
        <f t="shared" si="55"/>
        <v>5</v>
      </c>
      <c r="E372" s="143">
        <v>5</v>
      </c>
      <c r="F372" s="143">
        <v>0</v>
      </c>
      <c r="H372" s="160"/>
    </row>
    <row r="373" spans="1:8" ht="12.75">
      <c r="A373" s="185"/>
      <c r="B373" s="475"/>
      <c r="C373" s="77" t="s">
        <v>5</v>
      </c>
      <c r="D373" s="144">
        <f t="shared" si="55"/>
        <v>5</v>
      </c>
      <c r="E373" s="144">
        <v>0</v>
      </c>
      <c r="F373" s="144">
        <v>5</v>
      </c>
      <c r="H373" s="160"/>
    </row>
    <row r="374" spans="1:6" ht="25.5">
      <c r="A374" s="402" t="s">
        <v>54</v>
      </c>
      <c r="B374" s="473" t="s">
        <v>65</v>
      </c>
      <c r="C374" s="149" t="s">
        <v>4</v>
      </c>
      <c r="D374" s="143">
        <f t="shared" si="55"/>
        <v>1430</v>
      </c>
      <c r="E374" s="143">
        <v>0</v>
      </c>
      <c r="F374" s="143">
        <v>1430</v>
      </c>
    </row>
    <row r="375" spans="1:6" ht="12.75">
      <c r="A375" s="185"/>
      <c r="B375" s="475"/>
      <c r="C375" s="77" t="s">
        <v>5</v>
      </c>
      <c r="D375" s="144">
        <f t="shared" si="55"/>
        <v>0</v>
      </c>
      <c r="E375" s="144">
        <v>0</v>
      </c>
      <c r="F375" s="144">
        <v>0</v>
      </c>
    </row>
    <row r="376" spans="1:6" ht="12.75">
      <c r="A376" s="402" t="s">
        <v>54</v>
      </c>
      <c r="B376" s="479" t="s">
        <v>66</v>
      </c>
      <c r="C376" s="149" t="s">
        <v>4</v>
      </c>
      <c r="D376" s="143">
        <f t="shared" si="55"/>
        <v>1800</v>
      </c>
      <c r="E376" s="143">
        <v>1800</v>
      </c>
      <c r="F376" s="143">
        <v>0</v>
      </c>
    </row>
    <row r="377" spans="1:6" ht="12.75">
      <c r="A377" s="185"/>
      <c r="B377" s="475"/>
      <c r="C377" s="77" t="s">
        <v>5</v>
      </c>
      <c r="D377" s="144">
        <f t="shared" si="55"/>
        <v>1769</v>
      </c>
      <c r="E377" s="144">
        <v>0</v>
      </c>
      <c r="F377" s="144">
        <f>1729+40</f>
        <v>1769</v>
      </c>
    </row>
    <row r="378" spans="1:6" ht="25.5">
      <c r="A378" s="402" t="s">
        <v>54</v>
      </c>
      <c r="B378" s="473" t="s">
        <v>67</v>
      </c>
      <c r="C378" s="149" t="s">
        <v>4</v>
      </c>
      <c r="D378" s="143">
        <f t="shared" si="55"/>
        <v>1000</v>
      </c>
      <c r="E378" s="143">
        <v>0</v>
      </c>
      <c r="F378" s="143">
        <v>1000</v>
      </c>
    </row>
    <row r="379" spans="1:6" ht="12.75">
      <c r="A379" s="185"/>
      <c r="B379" s="475"/>
      <c r="C379" s="77" t="s">
        <v>5</v>
      </c>
      <c r="D379" s="144">
        <f t="shared" si="55"/>
        <v>961</v>
      </c>
      <c r="E379" s="144">
        <v>0</v>
      </c>
      <c r="F379" s="144">
        <v>961</v>
      </c>
    </row>
    <row r="380" spans="1:6" ht="12.75">
      <c r="A380" s="402" t="s">
        <v>54</v>
      </c>
      <c r="B380" s="479" t="s">
        <v>114</v>
      </c>
      <c r="C380" s="149" t="s">
        <v>4</v>
      </c>
      <c r="D380" s="143">
        <f t="shared" si="55"/>
        <v>120</v>
      </c>
      <c r="E380" s="143">
        <v>0</v>
      </c>
      <c r="F380" s="143">
        <v>120</v>
      </c>
    </row>
    <row r="381" spans="1:6" ht="12.75">
      <c r="A381" s="185"/>
      <c r="B381" s="475"/>
      <c r="C381" s="77" t="s">
        <v>5</v>
      </c>
      <c r="D381" s="144">
        <f t="shared" si="55"/>
        <v>20</v>
      </c>
      <c r="E381" s="144">
        <v>0</v>
      </c>
      <c r="F381" s="144">
        <v>20</v>
      </c>
    </row>
    <row r="382" spans="1:6" ht="12.75">
      <c r="A382" s="185" t="s">
        <v>68</v>
      </c>
      <c r="B382" s="479" t="s">
        <v>119</v>
      </c>
      <c r="C382" s="149" t="s">
        <v>4</v>
      </c>
      <c r="D382" s="143">
        <f t="shared" si="55"/>
        <v>0</v>
      </c>
      <c r="E382" s="143">
        <v>0</v>
      </c>
      <c r="F382" s="143">
        <v>0</v>
      </c>
    </row>
    <row r="383" spans="1:6" ht="12.75">
      <c r="A383" s="185"/>
      <c r="B383" s="475"/>
      <c r="C383" s="77" t="s">
        <v>5</v>
      </c>
      <c r="D383" s="144">
        <f t="shared" si="55"/>
        <v>5</v>
      </c>
      <c r="E383" s="144">
        <v>0</v>
      </c>
      <c r="F383" s="144">
        <v>5</v>
      </c>
    </row>
    <row r="384" spans="1:6" ht="12.75">
      <c r="A384" s="185" t="s">
        <v>68</v>
      </c>
      <c r="B384" s="479" t="s">
        <v>118</v>
      </c>
      <c r="C384" s="149" t="s">
        <v>4</v>
      </c>
      <c r="D384" s="143">
        <f t="shared" si="55"/>
        <v>10</v>
      </c>
      <c r="E384" s="143">
        <v>0</v>
      </c>
      <c r="F384" s="143">
        <v>10</v>
      </c>
    </row>
    <row r="385" spans="1:6" ht="12.75">
      <c r="A385" s="185"/>
      <c r="B385" s="475"/>
      <c r="C385" s="77" t="s">
        <v>5</v>
      </c>
      <c r="D385" s="144">
        <f t="shared" si="55"/>
        <v>10</v>
      </c>
      <c r="E385" s="144">
        <v>0</v>
      </c>
      <c r="F385" s="144">
        <v>10</v>
      </c>
    </row>
    <row r="386" spans="1:6" ht="12.75">
      <c r="A386" s="185" t="s">
        <v>68</v>
      </c>
      <c r="B386" s="479" t="s">
        <v>401</v>
      </c>
      <c r="C386" s="149" t="s">
        <v>4</v>
      </c>
      <c r="D386" s="143">
        <f t="shared" si="55"/>
        <v>100</v>
      </c>
      <c r="E386" s="143">
        <v>0</v>
      </c>
      <c r="F386" s="143">
        <v>100</v>
      </c>
    </row>
    <row r="387" spans="1:6" ht="12.75">
      <c r="A387" s="185"/>
      <c r="B387" s="475"/>
      <c r="C387" s="77" t="s">
        <v>5</v>
      </c>
      <c r="D387" s="144">
        <f t="shared" si="55"/>
        <v>100</v>
      </c>
      <c r="E387" s="144">
        <v>0</v>
      </c>
      <c r="F387" s="144">
        <v>100</v>
      </c>
    </row>
    <row r="388" spans="1:6" ht="12.75">
      <c r="A388" s="402" t="s">
        <v>54</v>
      </c>
      <c r="B388" s="479" t="s">
        <v>69</v>
      </c>
      <c r="C388" s="149" t="s">
        <v>4</v>
      </c>
      <c r="D388" s="143">
        <f t="shared" si="55"/>
        <v>10</v>
      </c>
      <c r="E388" s="143">
        <v>10</v>
      </c>
      <c r="F388" s="236">
        <v>0</v>
      </c>
    </row>
    <row r="389" spans="1:6" ht="12.75">
      <c r="A389" s="185"/>
      <c r="B389" s="475"/>
      <c r="C389" s="77" t="s">
        <v>5</v>
      </c>
      <c r="D389" s="144">
        <f t="shared" si="55"/>
        <v>10</v>
      </c>
      <c r="E389" s="144">
        <v>0</v>
      </c>
      <c r="F389" s="186">
        <v>10</v>
      </c>
    </row>
    <row r="390" spans="1:6" ht="12.75">
      <c r="A390" s="402" t="s">
        <v>54</v>
      </c>
      <c r="B390" s="473" t="s">
        <v>113</v>
      </c>
      <c r="C390" s="149" t="s">
        <v>4</v>
      </c>
      <c r="D390" s="143">
        <f>E390+F390</f>
        <v>385</v>
      </c>
      <c r="E390" s="143">
        <v>0</v>
      </c>
      <c r="F390" s="143">
        <v>385</v>
      </c>
    </row>
    <row r="391" spans="1:6" ht="12.75">
      <c r="A391" s="185"/>
      <c r="B391" s="475"/>
      <c r="C391" s="77" t="s">
        <v>5</v>
      </c>
      <c r="D391" s="144">
        <f>E391+F391</f>
        <v>226</v>
      </c>
      <c r="E391" s="144">
        <v>0</v>
      </c>
      <c r="F391" s="144">
        <v>226</v>
      </c>
    </row>
    <row r="392" spans="1:6" s="127" customFormat="1" ht="12.75">
      <c r="A392" s="185"/>
      <c r="B392" s="146"/>
      <c r="C392" s="75"/>
      <c r="D392" s="189"/>
      <c r="E392" s="189"/>
      <c r="F392" s="188"/>
    </row>
    <row r="393" spans="1:6" ht="12.75">
      <c r="A393" s="125"/>
      <c r="B393" s="742" t="s">
        <v>26</v>
      </c>
      <c r="C393" s="742"/>
      <c r="D393" s="742"/>
      <c r="E393" s="742"/>
      <c r="F393" s="743"/>
    </row>
    <row r="394" spans="1:6" ht="12.75">
      <c r="A394" s="125"/>
      <c r="B394" s="710" t="s">
        <v>8</v>
      </c>
      <c r="C394" s="710"/>
      <c r="D394" s="710"/>
      <c r="E394" s="710"/>
      <c r="F394" s="711"/>
    </row>
    <row r="395" spans="1:6" ht="13.5" customHeight="1">
      <c r="A395" s="125"/>
      <c r="B395" s="63" t="s">
        <v>12</v>
      </c>
      <c r="C395" s="60" t="s">
        <v>4</v>
      </c>
      <c r="D395" s="62">
        <f aca="true" t="shared" si="56" ref="D395:F396">D397</f>
        <v>6977</v>
      </c>
      <c r="E395" s="62">
        <f aca="true" t="shared" si="57" ref="E395:E402">E397</f>
        <v>6759</v>
      </c>
      <c r="F395" s="62">
        <f t="shared" si="56"/>
        <v>218</v>
      </c>
    </row>
    <row r="396" spans="1:6" ht="13.5" thickBot="1">
      <c r="A396" s="125"/>
      <c r="B396" s="201"/>
      <c r="C396" s="202" t="s">
        <v>5</v>
      </c>
      <c r="D396" s="203">
        <f t="shared" si="56"/>
        <v>6759</v>
      </c>
      <c r="E396" s="203">
        <f t="shared" si="57"/>
        <v>6759</v>
      </c>
      <c r="F396" s="203">
        <f t="shared" si="56"/>
        <v>0</v>
      </c>
    </row>
    <row r="397" spans="1:6" ht="12.75">
      <c r="A397" s="125"/>
      <c r="B397" s="107" t="s">
        <v>24</v>
      </c>
      <c r="C397" s="124" t="s">
        <v>4</v>
      </c>
      <c r="D397" s="155">
        <f aca="true" t="shared" si="58" ref="D397:F398">D399</f>
        <v>6977</v>
      </c>
      <c r="E397" s="155">
        <f t="shared" si="57"/>
        <v>6759</v>
      </c>
      <c r="F397" s="155">
        <f t="shared" si="58"/>
        <v>218</v>
      </c>
    </row>
    <row r="398" spans="1:6" ht="12.75">
      <c r="A398" s="125"/>
      <c r="B398" s="93" t="s">
        <v>10</v>
      </c>
      <c r="C398" s="156" t="s">
        <v>5</v>
      </c>
      <c r="D398" s="157">
        <f t="shared" si="58"/>
        <v>6759</v>
      </c>
      <c r="E398" s="157">
        <f t="shared" si="57"/>
        <v>6759</v>
      </c>
      <c r="F398" s="157">
        <f t="shared" si="58"/>
        <v>0</v>
      </c>
    </row>
    <row r="399" spans="1:6" ht="12.75">
      <c r="A399" s="125"/>
      <c r="B399" s="111" t="s">
        <v>37</v>
      </c>
      <c r="C399" s="42" t="s">
        <v>4</v>
      </c>
      <c r="D399" s="130">
        <f aca="true" t="shared" si="59" ref="D399:F402">D401</f>
        <v>6977</v>
      </c>
      <c r="E399" s="130">
        <f t="shared" si="57"/>
        <v>6759</v>
      </c>
      <c r="F399" s="130">
        <f t="shared" si="59"/>
        <v>218</v>
      </c>
    </row>
    <row r="400" spans="1:6" ht="12.75">
      <c r="A400" s="125"/>
      <c r="B400" s="93"/>
      <c r="C400" s="79" t="s">
        <v>5</v>
      </c>
      <c r="D400" s="144">
        <f t="shared" si="59"/>
        <v>6759</v>
      </c>
      <c r="E400" s="144">
        <f t="shared" si="57"/>
        <v>6759</v>
      </c>
      <c r="F400" s="144">
        <f t="shared" si="59"/>
        <v>0</v>
      </c>
    </row>
    <row r="401" spans="1:6" s="57" customFormat="1" ht="12.75">
      <c r="A401" s="124"/>
      <c r="B401" s="63" t="s">
        <v>72</v>
      </c>
      <c r="C401" s="98" t="s">
        <v>4</v>
      </c>
      <c r="D401" s="133">
        <f t="shared" si="59"/>
        <v>6977</v>
      </c>
      <c r="E401" s="133">
        <f t="shared" si="57"/>
        <v>6759</v>
      </c>
      <c r="F401" s="133">
        <f t="shared" si="59"/>
        <v>218</v>
      </c>
    </row>
    <row r="402" spans="1:6" s="57" customFormat="1" ht="12.75">
      <c r="A402" s="124"/>
      <c r="B402" s="126"/>
      <c r="C402" s="98" t="s">
        <v>5</v>
      </c>
      <c r="D402" s="133">
        <f t="shared" si="59"/>
        <v>6759</v>
      </c>
      <c r="E402" s="133">
        <f t="shared" si="57"/>
        <v>6759</v>
      </c>
      <c r="F402" s="133">
        <f t="shared" si="59"/>
        <v>0</v>
      </c>
    </row>
    <row r="403" spans="1:8" ht="25.5">
      <c r="A403" s="125" t="s">
        <v>54</v>
      </c>
      <c r="B403" s="364" t="s">
        <v>127</v>
      </c>
      <c r="C403" s="149" t="s">
        <v>4</v>
      </c>
      <c r="D403" s="143">
        <f>E403+F403</f>
        <v>6977</v>
      </c>
      <c r="E403" s="143">
        <v>6759</v>
      </c>
      <c r="F403" s="236">
        <v>218</v>
      </c>
      <c r="H403" s="160"/>
    </row>
    <row r="404" spans="1:6" ht="12.75">
      <c r="A404" s="125"/>
      <c r="B404" s="365"/>
      <c r="C404" s="77" t="s">
        <v>5</v>
      </c>
      <c r="D404" s="144">
        <f>E404+F404</f>
        <v>6759</v>
      </c>
      <c r="E404" s="144">
        <v>6759</v>
      </c>
      <c r="F404" s="186">
        <v>0</v>
      </c>
    </row>
    <row r="405" spans="1:6" s="127" customFormat="1" ht="12.75">
      <c r="A405" s="185"/>
      <c r="B405" s="146"/>
      <c r="C405" s="75"/>
      <c r="D405" s="189"/>
      <c r="E405" s="189"/>
      <c r="F405" s="188"/>
    </row>
    <row r="406" spans="1:6" ht="12.75">
      <c r="A406" s="125"/>
      <c r="B406" s="736" t="s">
        <v>57</v>
      </c>
      <c r="C406" s="737"/>
      <c r="D406" s="737"/>
      <c r="E406" s="737"/>
      <c r="F406" s="738"/>
    </row>
    <row r="407" spans="1:6" ht="12.75">
      <c r="A407" s="125"/>
      <c r="B407" s="710" t="s">
        <v>8</v>
      </c>
      <c r="C407" s="710"/>
      <c r="D407" s="710"/>
      <c r="E407" s="710"/>
      <c r="F407" s="711"/>
    </row>
    <row r="408" spans="1:6" ht="12.75">
      <c r="A408" s="125"/>
      <c r="B408" s="63" t="s">
        <v>12</v>
      </c>
      <c r="C408" s="60" t="s">
        <v>4</v>
      </c>
      <c r="D408" s="62">
        <f aca="true" t="shared" si="60" ref="D408:F411">D410</f>
        <v>71165</v>
      </c>
      <c r="E408" s="62">
        <f t="shared" si="60"/>
        <v>51165</v>
      </c>
      <c r="F408" s="62">
        <f t="shared" si="60"/>
        <v>20000</v>
      </c>
    </row>
    <row r="409" spans="1:6" ht="13.5" thickBot="1">
      <c r="A409" s="125"/>
      <c r="B409" s="201"/>
      <c r="C409" s="202" t="s">
        <v>5</v>
      </c>
      <c r="D409" s="203">
        <f t="shared" si="60"/>
        <v>42875</v>
      </c>
      <c r="E409" s="203">
        <f t="shared" si="60"/>
        <v>17875</v>
      </c>
      <c r="F409" s="203">
        <f t="shared" si="60"/>
        <v>25000</v>
      </c>
    </row>
    <row r="410" spans="1:6" ht="12.75">
      <c r="A410" s="125"/>
      <c r="B410" s="107" t="s">
        <v>24</v>
      </c>
      <c r="C410" s="125" t="s">
        <v>4</v>
      </c>
      <c r="D410" s="137">
        <f t="shared" si="60"/>
        <v>71165</v>
      </c>
      <c r="E410" s="137">
        <f t="shared" si="60"/>
        <v>51165</v>
      </c>
      <c r="F410" s="137">
        <f t="shared" si="60"/>
        <v>20000</v>
      </c>
    </row>
    <row r="411" spans="1:6" ht="12.75">
      <c r="A411" s="125"/>
      <c r="B411" s="93" t="s">
        <v>10</v>
      </c>
      <c r="C411" s="138" t="s">
        <v>5</v>
      </c>
      <c r="D411" s="139">
        <f t="shared" si="60"/>
        <v>42875</v>
      </c>
      <c r="E411" s="139">
        <f t="shared" si="60"/>
        <v>17875</v>
      </c>
      <c r="F411" s="139">
        <f t="shared" si="60"/>
        <v>25000</v>
      </c>
    </row>
    <row r="412" spans="1:6" ht="12.75">
      <c r="A412" s="125"/>
      <c r="B412" s="198" t="s">
        <v>37</v>
      </c>
      <c r="C412" s="71" t="s">
        <v>4</v>
      </c>
      <c r="D412" s="143">
        <f aca="true" t="shared" si="61" ref="D412:F413">D414</f>
        <v>71165</v>
      </c>
      <c r="E412" s="143">
        <f>E414</f>
        <v>51165</v>
      </c>
      <c r="F412" s="143">
        <f t="shared" si="61"/>
        <v>20000</v>
      </c>
    </row>
    <row r="413" spans="1:6" ht="12.75">
      <c r="A413" s="125"/>
      <c r="B413" s="92"/>
      <c r="C413" s="79" t="s">
        <v>5</v>
      </c>
      <c r="D413" s="144">
        <f t="shared" si="61"/>
        <v>42875</v>
      </c>
      <c r="E413" s="144">
        <f>E415</f>
        <v>17875</v>
      </c>
      <c r="F413" s="144">
        <f t="shared" si="61"/>
        <v>25000</v>
      </c>
    </row>
    <row r="414" spans="1:6" ht="12.75">
      <c r="A414" s="125"/>
      <c r="B414" s="63" t="s">
        <v>56</v>
      </c>
      <c r="C414" s="98" t="s">
        <v>4</v>
      </c>
      <c r="D414" s="62">
        <f aca="true" t="shared" si="62" ref="D414:F415">D416</f>
        <v>71165</v>
      </c>
      <c r="E414" s="62">
        <f>E416</f>
        <v>51165</v>
      </c>
      <c r="F414" s="62">
        <f t="shared" si="62"/>
        <v>20000</v>
      </c>
    </row>
    <row r="415" spans="1:6" ht="12.75">
      <c r="A415" s="125"/>
      <c r="B415" s="63"/>
      <c r="C415" s="98" t="s">
        <v>5</v>
      </c>
      <c r="D415" s="62">
        <f t="shared" si="62"/>
        <v>42875</v>
      </c>
      <c r="E415" s="62">
        <f>E417</f>
        <v>17875</v>
      </c>
      <c r="F415" s="62">
        <f t="shared" si="62"/>
        <v>25000</v>
      </c>
    </row>
    <row r="416" spans="1:11" s="68" customFormat="1" ht="38.25">
      <c r="A416" s="42" t="s">
        <v>58</v>
      </c>
      <c r="B416" s="366" t="s">
        <v>59</v>
      </c>
      <c r="C416" s="149" t="s">
        <v>4</v>
      </c>
      <c r="D416" s="481">
        <f>E416+F416</f>
        <v>71165</v>
      </c>
      <c r="E416" s="481">
        <v>51165</v>
      </c>
      <c r="F416" s="481">
        <v>20000</v>
      </c>
      <c r="H416" s="482"/>
      <c r="K416" s="428"/>
    </row>
    <row r="417" spans="1:6" s="68" customFormat="1" ht="12.75">
      <c r="A417" s="42"/>
      <c r="B417" s="262" t="s">
        <v>60</v>
      </c>
      <c r="C417" s="74" t="s">
        <v>5</v>
      </c>
      <c r="D417" s="483">
        <f>E417+F417</f>
        <v>42875</v>
      </c>
      <c r="E417" s="483">
        <v>17875</v>
      </c>
      <c r="F417" s="367">
        <f>3479+2908+18613</f>
        <v>25000</v>
      </c>
    </row>
    <row r="418" spans="1:6" ht="12.75">
      <c r="A418" s="125"/>
      <c r="B418" s="359"/>
      <c r="C418" s="360"/>
      <c r="D418" s="361"/>
      <c r="E418" s="362"/>
      <c r="F418" s="362"/>
    </row>
    <row r="419" spans="1:6" ht="12.75">
      <c r="A419" s="125"/>
      <c r="B419" s="732" t="s">
        <v>71</v>
      </c>
      <c r="C419" s="733"/>
      <c r="D419" s="733"/>
      <c r="E419" s="733"/>
      <c r="F419" s="734"/>
    </row>
    <row r="420" spans="1:6" ht="12.75">
      <c r="A420" s="125"/>
      <c r="B420" s="710" t="s">
        <v>8</v>
      </c>
      <c r="C420" s="710"/>
      <c r="D420" s="710"/>
      <c r="E420" s="710"/>
      <c r="F420" s="711"/>
    </row>
    <row r="421" spans="1:6" ht="12.75">
      <c r="A421" s="125"/>
      <c r="B421" s="63" t="s">
        <v>12</v>
      </c>
      <c r="C421" s="60" t="s">
        <v>4</v>
      </c>
      <c r="D421" s="62">
        <f aca="true" t="shared" si="63" ref="D421:F422">D423+D432</f>
        <v>3231</v>
      </c>
      <c r="E421" s="62">
        <f>E423+E432</f>
        <v>1469</v>
      </c>
      <c r="F421" s="62">
        <f t="shared" si="63"/>
        <v>1762</v>
      </c>
    </row>
    <row r="422" spans="1:6" ht="13.5" thickBot="1">
      <c r="A422" s="125"/>
      <c r="B422" s="201"/>
      <c r="C422" s="202" t="s">
        <v>5</v>
      </c>
      <c r="D422" s="203">
        <f t="shared" si="63"/>
        <v>1211</v>
      </c>
      <c r="E422" s="203">
        <f>E424+E433</f>
        <v>0</v>
      </c>
      <c r="F422" s="203">
        <f t="shared" si="63"/>
        <v>1211</v>
      </c>
    </row>
    <row r="423" spans="1:6" ht="12.75">
      <c r="A423" s="125"/>
      <c r="B423" s="107" t="s">
        <v>24</v>
      </c>
      <c r="C423" s="125" t="s">
        <v>4</v>
      </c>
      <c r="D423" s="137">
        <f aca="true" t="shared" si="64" ref="D423:F424">D426+D428</f>
        <v>3167</v>
      </c>
      <c r="E423" s="137">
        <f>E426+E428</f>
        <v>1405</v>
      </c>
      <c r="F423" s="137">
        <f t="shared" si="64"/>
        <v>1762</v>
      </c>
    </row>
    <row r="424" spans="1:6" ht="12.75">
      <c r="A424" s="125"/>
      <c r="B424" s="93" t="s">
        <v>10</v>
      </c>
      <c r="C424" s="138" t="s">
        <v>5</v>
      </c>
      <c r="D424" s="139">
        <f t="shared" si="64"/>
        <v>1147</v>
      </c>
      <c r="E424" s="139">
        <f>E427+E429</f>
        <v>0</v>
      </c>
      <c r="F424" s="139">
        <f>F427+F429</f>
        <v>1147</v>
      </c>
    </row>
    <row r="425" spans="1:6" s="57" customFormat="1" ht="15" customHeight="1">
      <c r="A425" s="124"/>
      <c r="B425" s="704" t="s">
        <v>191</v>
      </c>
      <c r="C425" s="705"/>
      <c r="D425" s="705"/>
      <c r="E425" s="705"/>
      <c r="F425" s="706"/>
    </row>
    <row r="426" spans="1:6" s="57" customFormat="1" ht="15" customHeight="1">
      <c r="A426" s="124"/>
      <c r="B426" s="120" t="s">
        <v>49</v>
      </c>
      <c r="C426" s="60" t="s">
        <v>4</v>
      </c>
      <c r="D426" s="62">
        <f aca="true" t="shared" si="65" ref="D426:F427">D463</f>
        <v>47</v>
      </c>
      <c r="E426" s="62">
        <f>E463</f>
        <v>47</v>
      </c>
      <c r="F426" s="62">
        <f t="shared" si="65"/>
        <v>0</v>
      </c>
    </row>
    <row r="427" spans="1:6" s="57" customFormat="1" ht="15" customHeight="1">
      <c r="A427" s="124"/>
      <c r="B427" s="120"/>
      <c r="C427" s="60" t="s">
        <v>5</v>
      </c>
      <c r="D427" s="62">
        <f t="shared" si="65"/>
        <v>20</v>
      </c>
      <c r="E427" s="62">
        <f>E464</f>
        <v>0</v>
      </c>
      <c r="F427" s="62">
        <f t="shared" si="65"/>
        <v>20</v>
      </c>
    </row>
    <row r="428" spans="1:6" ht="12.75">
      <c r="A428" s="125"/>
      <c r="B428" s="198" t="s">
        <v>37</v>
      </c>
      <c r="C428" s="71" t="s">
        <v>4</v>
      </c>
      <c r="D428" s="143">
        <f aca="true" t="shared" si="66" ref="D428:F431">D440</f>
        <v>3120</v>
      </c>
      <c r="E428" s="143">
        <f>E440</f>
        <v>1358</v>
      </c>
      <c r="F428" s="143">
        <f t="shared" si="66"/>
        <v>1762</v>
      </c>
    </row>
    <row r="429" spans="1:6" ht="12.75">
      <c r="A429" s="125"/>
      <c r="B429" s="92"/>
      <c r="C429" s="79" t="s">
        <v>5</v>
      </c>
      <c r="D429" s="144">
        <f t="shared" si="66"/>
        <v>1127</v>
      </c>
      <c r="E429" s="144">
        <f>E441</f>
        <v>0</v>
      </c>
      <c r="F429" s="144">
        <f t="shared" si="66"/>
        <v>1127</v>
      </c>
    </row>
    <row r="430" spans="1:6" s="57" customFormat="1" ht="12.75">
      <c r="A430" s="124"/>
      <c r="B430" s="83" t="s">
        <v>72</v>
      </c>
      <c r="C430" s="149" t="s">
        <v>4</v>
      </c>
      <c r="D430" s="236">
        <f t="shared" si="66"/>
        <v>3120</v>
      </c>
      <c r="E430" s="236">
        <f>E442</f>
        <v>1358</v>
      </c>
      <c r="F430" s="236">
        <f t="shared" si="66"/>
        <v>1762</v>
      </c>
    </row>
    <row r="431" spans="1:6" s="57" customFormat="1" ht="12.75">
      <c r="A431" s="124"/>
      <c r="B431" s="91"/>
      <c r="C431" s="77" t="s">
        <v>5</v>
      </c>
      <c r="D431" s="186">
        <f t="shared" si="66"/>
        <v>1127</v>
      </c>
      <c r="E431" s="186">
        <f>E443</f>
        <v>0</v>
      </c>
      <c r="F431" s="186">
        <f t="shared" si="66"/>
        <v>1127</v>
      </c>
    </row>
    <row r="432" spans="1:6" s="68" customFormat="1" ht="12.75">
      <c r="A432" s="42"/>
      <c r="B432" s="131" t="s">
        <v>21</v>
      </c>
      <c r="C432" s="128" t="s">
        <v>4</v>
      </c>
      <c r="D432" s="129">
        <f aca="true" t="shared" si="67" ref="D432:F433">D435</f>
        <v>64</v>
      </c>
      <c r="E432" s="129">
        <f>E435</f>
        <v>64</v>
      </c>
      <c r="F432" s="129">
        <f t="shared" si="67"/>
        <v>0</v>
      </c>
    </row>
    <row r="433" spans="1:6" s="68" customFormat="1" ht="12.75">
      <c r="A433" s="42"/>
      <c r="B433" s="197" t="s">
        <v>192</v>
      </c>
      <c r="C433" s="103" t="s">
        <v>5</v>
      </c>
      <c r="D433" s="104">
        <f t="shared" si="67"/>
        <v>64</v>
      </c>
      <c r="E433" s="104">
        <f>E436</f>
        <v>0</v>
      </c>
      <c r="F433" s="104">
        <f t="shared" si="67"/>
        <v>64</v>
      </c>
    </row>
    <row r="434" spans="1:6" s="57" customFormat="1" ht="15" customHeight="1">
      <c r="A434" s="124"/>
      <c r="B434" s="704" t="s">
        <v>191</v>
      </c>
      <c r="C434" s="705"/>
      <c r="D434" s="705"/>
      <c r="E434" s="705"/>
      <c r="F434" s="706"/>
    </row>
    <row r="435" spans="1:6" s="57" customFormat="1" ht="15" customHeight="1">
      <c r="A435" s="124"/>
      <c r="B435" s="266" t="s">
        <v>49</v>
      </c>
      <c r="C435" s="128" t="s">
        <v>4</v>
      </c>
      <c r="D435" s="129">
        <f aca="true" t="shared" si="68" ref="D435:F436">D470</f>
        <v>64</v>
      </c>
      <c r="E435" s="129">
        <f>E470</f>
        <v>64</v>
      </c>
      <c r="F435" s="129">
        <f t="shared" si="68"/>
        <v>0</v>
      </c>
    </row>
    <row r="436" spans="1:6" s="57" customFormat="1" ht="15" customHeight="1">
      <c r="A436" s="124"/>
      <c r="B436" s="265"/>
      <c r="C436" s="103" t="s">
        <v>5</v>
      </c>
      <c r="D436" s="104">
        <f t="shared" si="68"/>
        <v>64</v>
      </c>
      <c r="E436" s="104">
        <f>E471</f>
        <v>0</v>
      </c>
      <c r="F436" s="104">
        <f t="shared" si="68"/>
        <v>64</v>
      </c>
    </row>
    <row r="437" spans="1:6" s="57" customFormat="1" ht="15" customHeight="1">
      <c r="A437" s="124"/>
      <c r="B437" s="707" t="s">
        <v>126</v>
      </c>
      <c r="C437" s="708"/>
      <c r="D437" s="708"/>
      <c r="E437" s="708"/>
      <c r="F437" s="709"/>
    </row>
    <row r="438" spans="1:6" ht="12.75">
      <c r="A438" s="125"/>
      <c r="B438" s="268" t="s">
        <v>24</v>
      </c>
      <c r="C438" s="269" t="s">
        <v>4</v>
      </c>
      <c r="D438" s="270">
        <f aca="true" t="shared" si="69" ref="D438:F441">D440</f>
        <v>3120</v>
      </c>
      <c r="E438" s="270">
        <f>E440</f>
        <v>1358</v>
      </c>
      <c r="F438" s="270">
        <f t="shared" si="69"/>
        <v>1762</v>
      </c>
    </row>
    <row r="439" spans="1:6" ht="12.75">
      <c r="A439" s="125"/>
      <c r="B439" s="92" t="s">
        <v>10</v>
      </c>
      <c r="C439" s="156" t="s">
        <v>5</v>
      </c>
      <c r="D439" s="157">
        <f t="shared" si="69"/>
        <v>1127</v>
      </c>
      <c r="E439" s="157">
        <f>E441</f>
        <v>0</v>
      </c>
      <c r="F439" s="157">
        <f>F441</f>
        <v>1127</v>
      </c>
    </row>
    <row r="440" spans="1:6" ht="12.75">
      <c r="A440" s="125"/>
      <c r="B440" s="111" t="s">
        <v>37</v>
      </c>
      <c r="C440" s="42" t="s">
        <v>4</v>
      </c>
      <c r="D440" s="130">
        <f t="shared" si="69"/>
        <v>3120</v>
      </c>
      <c r="E440" s="130">
        <f>E442</f>
        <v>1358</v>
      </c>
      <c r="F440" s="130">
        <f t="shared" si="69"/>
        <v>1762</v>
      </c>
    </row>
    <row r="441" spans="1:6" ht="12.75">
      <c r="A441" s="125"/>
      <c r="B441" s="93"/>
      <c r="C441" s="79" t="s">
        <v>5</v>
      </c>
      <c r="D441" s="144">
        <f t="shared" si="69"/>
        <v>1127</v>
      </c>
      <c r="E441" s="144">
        <f>E443</f>
        <v>0</v>
      </c>
      <c r="F441" s="144">
        <f t="shared" si="69"/>
        <v>1127</v>
      </c>
    </row>
    <row r="442" spans="1:6" s="57" customFormat="1" ht="12.75">
      <c r="A442" s="124"/>
      <c r="B442" s="217" t="s">
        <v>72</v>
      </c>
      <c r="C442" s="190" t="s">
        <v>4</v>
      </c>
      <c r="D442" s="218">
        <f aca="true" t="shared" si="70" ref="D442:F443">D444+D446+D448+D450+D452</f>
        <v>3120</v>
      </c>
      <c r="E442" s="218">
        <f>E444+E446+E448+E450+E452</f>
        <v>1358</v>
      </c>
      <c r="F442" s="218">
        <f t="shared" si="70"/>
        <v>1762</v>
      </c>
    </row>
    <row r="443" spans="1:6" s="57" customFormat="1" ht="12.75">
      <c r="A443" s="124"/>
      <c r="B443" s="213"/>
      <c r="C443" s="191" t="s">
        <v>5</v>
      </c>
      <c r="D443" s="250">
        <f t="shared" si="70"/>
        <v>1127</v>
      </c>
      <c r="E443" s="250">
        <f>E445+E447+E449+E451+E453</f>
        <v>0</v>
      </c>
      <c r="F443" s="250">
        <f t="shared" si="70"/>
        <v>1127</v>
      </c>
    </row>
    <row r="444" spans="1:12" ht="25.5">
      <c r="A444" s="402" t="s">
        <v>54</v>
      </c>
      <c r="B444" s="473" t="s">
        <v>115</v>
      </c>
      <c r="C444" s="149" t="s">
        <v>4</v>
      </c>
      <c r="D444" s="143">
        <f aca="true" t="shared" si="71" ref="D444:D451">E444+F444</f>
        <v>1358</v>
      </c>
      <c r="E444" s="143">
        <v>1358</v>
      </c>
      <c r="F444" s="143">
        <v>0</v>
      </c>
      <c r="J444" s="68"/>
      <c r="K444" s="68"/>
      <c r="L444" s="428"/>
    </row>
    <row r="445" spans="1:12" ht="12.75">
      <c r="A445" s="185"/>
      <c r="B445" s="475"/>
      <c r="C445" s="77" t="s">
        <v>5</v>
      </c>
      <c r="D445" s="144">
        <f t="shared" si="71"/>
        <v>1036</v>
      </c>
      <c r="E445" s="144">
        <v>0</v>
      </c>
      <c r="F445" s="144">
        <v>1036</v>
      </c>
      <c r="H445" s="160"/>
      <c r="J445" s="68"/>
      <c r="K445" s="68"/>
      <c r="L445" s="428"/>
    </row>
    <row r="446" spans="1:12" ht="25.5">
      <c r="A446" s="402" t="s">
        <v>54</v>
      </c>
      <c r="B446" s="473" t="s">
        <v>116</v>
      </c>
      <c r="C446" s="149" t="s">
        <v>4</v>
      </c>
      <c r="D446" s="143">
        <f t="shared" si="71"/>
        <v>476</v>
      </c>
      <c r="E446" s="143">
        <v>0</v>
      </c>
      <c r="F446" s="143">
        <v>476</v>
      </c>
      <c r="J446" s="68"/>
      <c r="K446" s="68"/>
      <c r="L446" s="68"/>
    </row>
    <row r="447" spans="1:12" ht="12.75">
      <c r="A447" s="185"/>
      <c r="B447" s="475"/>
      <c r="C447" s="77" t="s">
        <v>5</v>
      </c>
      <c r="D447" s="144">
        <f t="shared" si="71"/>
        <v>0</v>
      </c>
      <c r="E447" s="144">
        <v>0</v>
      </c>
      <c r="F447" s="144">
        <v>0</v>
      </c>
      <c r="J447" s="68"/>
      <c r="K447" s="68"/>
      <c r="L447" s="428"/>
    </row>
    <row r="448" spans="1:12" ht="12.75">
      <c r="A448" s="402" t="s">
        <v>54</v>
      </c>
      <c r="B448" s="473" t="s">
        <v>128</v>
      </c>
      <c r="C448" s="149" t="s">
        <v>4</v>
      </c>
      <c r="D448" s="143">
        <f t="shared" si="71"/>
        <v>595</v>
      </c>
      <c r="E448" s="143">
        <v>0</v>
      </c>
      <c r="F448" s="143">
        <v>595</v>
      </c>
      <c r="J448" s="68"/>
      <c r="K448" s="68"/>
      <c r="L448" s="68"/>
    </row>
    <row r="449" spans="1:12" ht="12.75">
      <c r="A449" s="185"/>
      <c r="B449" s="475"/>
      <c r="C449" s="77" t="s">
        <v>5</v>
      </c>
      <c r="D449" s="144">
        <f t="shared" si="71"/>
        <v>0</v>
      </c>
      <c r="E449" s="144">
        <v>0</v>
      </c>
      <c r="F449" s="144">
        <v>0</v>
      </c>
      <c r="J449" s="68"/>
      <c r="K449" s="68"/>
      <c r="L449" s="428"/>
    </row>
    <row r="450" spans="1:12" ht="12.75">
      <c r="A450" s="402" t="s">
        <v>54</v>
      </c>
      <c r="B450" s="473" t="s">
        <v>117</v>
      </c>
      <c r="C450" s="149" t="s">
        <v>4</v>
      </c>
      <c r="D450" s="143">
        <f t="shared" si="71"/>
        <v>91</v>
      </c>
      <c r="E450" s="143">
        <v>0</v>
      </c>
      <c r="F450" s="143">
        <v>91</v>
      </c>
      <c r="J450" s="68"/>
      <c r="K450" s="68"/>
      <c r="L450" s="68"/>
    </row>
    <row r="451" spans="1:12" ht="12.75">
      <c r="A451" s="185"/>
      <c r="B451" s="475"/>
      <c r="C451" s="77" t="s">
        <v>5</v>
      </c>
      <c r="D451" s="144">
        <f t="shared" si="71"/>
        <v>91</v>
      </c>
      <c r="E451" s="144">
        <v>0</v>
      </c>
      <c r="F451" s="144">
        <v>91</v>
      </c>
      <c r="J451" s="68"/>
      <c r="K451" s="68"/>
      <c r="L451" s="428"/>
    </row>
    <row r="452" spans="1:12" ht="12.75">
      <c r="A452" s="402" t="s">
        <v>54</v>
      </c>
      <c r="B452" s="473" t="s">
        <v>129</v>
      </c>
      <c r="C452" s="149" t="s">
        <v>4</v>
      </c>
      <c r="D452" s="143">
        <f>E452+F452</f>
        <v>600</v>
      </c>
      <c r="E452" s="143">
        <v>0</v>
      </c>
      <c r="F452" s="143">
        <v>600</v>
      </c>
      <c r="J452" s="68"/>
      <c r="K452" s="68"/>
      <c r="L452" s="68"/>
    </row>
    <row r="453" spans="1:12" ht="12.75">
      <c r="A453" s="480"/>
      <c r="B453" s="475"/>
      <c r="C453" s="77" t="s">
        <v>5</v>
      </c>
      <c r="D453" s="144">
        <f>E453+F453</f>
        <v>0</v>
      </c>
      <c r="E453" s="144">
        <v>0</v>
      </c>
      <c r="F453" s="144">
        <v>0</v>
      </c>
      <c r="J453" s="68"/>
      <c r="K453" s="68"/>
      <c r="L453" s="68"/>
    </row>
    <row r="454" spans="1:12" s="57" customFormat="1" ht="15" customHeight="1">
      <c r="A454" s="124" t="s">
        <v>54</v>
      </c>
      <c r="B454" s="120" t="s">
        <v>52</v>
      </c>
      <c r="C454" s="60" t="s">
        <v>4</v>
      </c>
      <c r="D454" s="130">
        <f aca="true" t="shared" si="72" ref="D454:F455">D456+D467</f>
        <v>111</v>
      </c>
      <c r="E454" s="130">
        <f>E456+E467</f>
        <v>111</v>
      </c>
      <c r="F454" s="130">
        <f t="shared" si="72"/>
        <v>0</v>
      </c>
      <c r="J454" s="396"/>
      <c r="K454" s="396"/>
      <c r="L454" s="396"/>
    </row>
    <row r="455" spans="1:12" s="57" customFormat="1" ht="15" customHeight="1">
      <c r="A455" s="124"/>
      <c r="B455" s="122" t="s">
        <v>126</v>
      </c>
      <c r="C455" s="60" t="s">
        <v>5</v>
      </c>
      <c r="D455" s="130">
        <f t="shared" si="72"/>
        <v>84</v>
      </c>
      <c r="E455" s="130">
        <f>E457+E468</f>
        <v>0</v>
      </c>
      <c r="F455" s="130">
        <f t="shared" si="72"/>
        <v>84</v>
      </c>
      <c r="J455" s="396"/>
      <c r="K455" s="396"/>
      <c r="L455" s="685"/>
    </row>
    <row r="456" spans="1:12" ht="12.75">
      <c r="A456" s="125"/>
      <c r="B456" s="274" t="s">
        <v>24</v>
      </c>
      <c r="C456" s="476" t="s">
        <v>4</v>
      </c>
      <c r="D456" s="275">
        <f aca="true" t="shared" si="73" ref="D456:F457">D463</f>
        <v>47</v>
      </c>
      <c r="E456" s="275">
        <f>E463</f>
        <v>47</v>
      </c>
      <c r="F456" s="275">
        <f t="shared" si="73"/>
        <v>0</v>
      </c>
      <c r="J456" s="68"/>
      <c r="K456" s="68"/>
      <c r="L456" s="68"/>
    </row>
    <row r="457" spans="1:6" ht="12.75">
      <c r="A457" s="125"/>
      <c r="B457" s="477" t="s">
        <v>10</v>
      </c>
      <c r="C457" s="478" t="s">
        <v>5</v>
      </c>
      <c r="D457" s="276">
        <f t="shared" si="73"/>
        <v>20</v>
      </c>
      <c r="E457" s="276">
        <f>E464</f>
        <v>0</v>
      </c>
      <c r="F457" s="276">
        <f t="shared" si="73"/>
        <v>20</v>
      </c>
    </row>
    <row r="458" spans="1:6" ht="12.75" customHeight="1" hidden="1">
      <c r="A458" s="125"/>
      <c r="B458" s="108" t="s">
        <v>29</v>
      </c>
      <c r="C458" s="71" t="s">
        <v>4</v>
      </c>
      <c r="D458" s="87"/>
      <c r="E458" s="88"/>
      <c r="F458" s="88"/>
    </row>
    <row r="459" spans="1:6" ht="12.75" customHeight="1" hidden="1">
      <c r="A459" s="125"/>
      <c r="B459" s="140"/>
      <c r="C459" s="79" t="s">
        <v>5</v>
      </c>
      <c r="D459" s="93"/>
      <c r="E459" s="92"/>
      <c r="F459" s="92"/>
    </row>
    <row r="460" spans="1:6" ht="12.75" customHeight="1" hidden="1">
      <c r="A460" s="125"/>
      <c r="B460" s="109" t="s">
        <v>43</v>
      </c>
      <c r="C460" s="71" t="s">
        <v>4</v>
      </c>
      <c r="D460" s="87"/>
      <c r="E460" s="88"/>
      <c r="F460" s="88"/>
    </row>
    <row r="461" spans="1:6" ht="12.75" customHeight="1" hidden="1">
      <c r="A461" s="125"/>
      <c r="B461" s="110"/>
      <c r="C461" s="79" t="s">
        <v>5</v>
      </c>
      <c r="D461" s="87"/>
      <c r="E461" s="88"/>
      <c r="F461" s="88"/>
    </row>
    <row r="462" spans="1:6" s="57" customFormat="1" ht="15" customHeight="1">
      <c r="A462" s="124"/>
      <c r="B462" s="701" t="s">
        <v>191</v>
      </c>
      <c r="C462" s="702"/>
      <c r="D462" s="702"/>
      <c r="E462" s="702"/>
      <c r="F462" s="703"/>
    </row>
    <row r="463" spans="1:6" s="57" customFormat="1" ht="15" customHeight="1">
      <c r="A463" s="124"/>
      <c r="B463" s="120" t="s">
        <v>49</v>
      </c>
      <c r="C463" s="60" t="s">
        <v>4</v>
      </c>
      <c r="D463" s="62">
        <f aca="true" t="shared" si="74" ref="D463:F464">D465</f>
        <v>47</v>
      </c>
      <c r="E463" s="62">
        <f t="shared" si="74"/>
        <v>47</v>
      </c>
      <c r="F463" s="62">
        <f t="shared" si="74"/>
        <v>0</v>
      </c>
    </row>
    <row r="464" spans="1:6" s="57" customFormat="1" ht="15" customHeight="1">
      <c r="A464" s="124"/>
      <c r="B464" s="120"/>
      <c r="C464" s="60" t="s">
        <v>5</v>
      </c>
      <c r="D464" s="62">
        <f t="shared" si="74"/>
        <v>20</v>
      </c>
      <c r="E464" s="62">
        <f t="shared" si="74"/>
        <v>0</v>
      </c>
      <c r="F464" s="62">
        <f t="shared" si="74"/>
        <v>20</v>
      </c>
    </row>
    <row r="465" spans="1:6" ht="15" customHeight="1">
      <c r="A465" s="125"/>
      <c r="B465" s="233" t="s">
        <v>51</v>
      </c>
      <c r="C465" s="71" t="s">
        <v>4</v>
      </c>
      <c r="D465" s="143">
        <f>E465+F465</f>
        <v>47</v>
      </c>
      <c r="E465" s="143">
        <v>47</v>
      </c>
      <c r="F465" s="143">
        <v>0</v>
      </c>
    </row>
    <row r="466" spans="1:6" ht="15" customHeight="1">
      <c r="A466" s="125"/>
      <c r="B466" s="211"/>
      <c r="C466" s="79" t="s">
        <v>5</v>
      </c>
      <c r="D466" s="144">
        <f>E466+F466</f>
        <v>20</v>
      </c>
      <c r="E466" s="144">
        <v>0</v>
      </c>
      <c r="F466" s="144">
        <v>20</v>
      </c>
    </row>
    <row r="467" spans="1:6" ht="12.75">
      <c r="A467" s="125"/>
      <c r="B467" s="277" t="s">
        <v>21</v>
      </c>
      <c r="C467" s="278" t="s">
        <v>4</v>
      </c>
      <c r="D467" s="275">
        <f aca="true" t="shared" si="75" ref="D467:F468">D470</f>
        <v>64</v>
      </c>
      <c r="E467" s="275">
        <f>E470</f>
        <v>64</v>
      </c>
      <c r="F467" s="275">
        <f t="shared" si="75"/>
        <v>0</v>
      </c>
    </row>
    <row r="468" spans="1:6" ht="12.75">
      <c r="A468" s="125"/>
      <c r="B468" s="279" t="s">
        <v>10</v>
      </c>
      <c r="C468" s="280" t="s">
        <v>5</v>
      </c>
      <c r="D468" s="276">
        <f t="shared" si="75"/>
        <v>64</v>
      </c>
      <c r="E468" s="276">
        <f>E471</f>
        <v>0</v>
      </c>
      <c r="F468" s="276">
        <f t="shared" si="75"/>
        <v>64</v>
      </c>
    </row>
    <row r="469" spans="1:6" s="57" customFormat="1" ht="15" customHeight="1">
      <c r="A469" s="124"/>
      <c r="B469" s="701" t="s">
        <v>191</v>
      </c>
      <c r="C469" s="702"/>
      <c r="D469" s="702"/>
      <c r="E469" s="702"/>
      <c r="F469" s="703"/>
    </row>
    <row r="470" spans="1:6" s="57" customFormat="1" ht="15" customHeight="1">
      <c r="A470" s="124"/>
      <c r="B470" s="266" t="s">
        <v>49</v>
      </c>
      <c r="C470" s="55" t="s">
        <v>4</v>
      </c>
      <c r="D470" s="56">
        <f aca="true" t="shared" si="76" ref="D470:F471">D472</f>
        <v>64</v>
      </c>
      <c r="E470" s="56">
        <f>E472</f>
        <v>64</v>
      </c>
      <c r="F470" s="56">
        <f t="shared" si="76"/>
        <v>0</v>
      </c>
    </row>
    <row r="471" spans="1:6" s="57" customFormat="1" ht="15" customHeight="1">
      <c r="A471" s="124"/>
      <c r="B471" s="267"/>
      <c r="C471" s="54" t="s">
        <v>5</v>
      </c>
      <c r="D471" s="187">
        <f t="shared" si="76"/>
        <v>64</v>
      </c>
      <c r="E471" s="187">
        <f>E473</f>
        <v>0</v>
      </c>
      <c r="F471" s="187">
        <f t="shared" si="76"/>
        <v>64</v>
      </c>
    </row>
    <row r="472" spans="1:6" ht="12.75">
      <c r="A472" s="171"/>
      <c r="B472" s="233" t="s">
        <v>50</v>
      </c>
      <c r="C472" s="71" t="s">
        <v>4</v>
      </c>
      <c r="D472" s="143">
        <f>E472+F472</f>
        <v>64</v>
      </c>
      <c r="E472" s="143">
        <v>64</v>
      </c>
      <c r="F472" s="143">
        <v>0</v>
      </c>
    </row>
    <row r="473" spans="1:6" ht="12.75">
      <c r="A473" s="368"/>
      <c r="B473" s="92"/>
      <c r="C473" s="79" t="s">
        <v>5</v>
      </c>
      <c r="D473" s="144">
        <f>E473+F473</f>
        <v>64</v>
      </c>
      <c r="E473" s="144">
        <v>0</v>
      </c>
      <c r="F473" s="144">
        <v>64</v>
      </c>
    </row>
    <row r="510" spans="3:6" ht="12.75">
      <c r="C510" s="163"/>
      <c r="D510" s="95"/>
      <c r="E510" s="95"/>
      <c r="F510" s="168"/>
    </row>
    <row r="511" spans="3:6" ht="12.75">
      <c r="C511" s="163"/>
      <c r="D511" s="95"/>
      <c r="E511" s="95"/>
      <c r="F511" s="168"/>
    </row>
    <row r="512" spans="3:6" ht="12.75">
      <c r="C512" s="163"/>
      <c r="D512" s="95"/>
      <c r="E512" s="95"/>
      <c r="F512" s="168"/>
    </row>
    <row r="513" spans="3:6" ht="12.75">
      <c r="C513" s="163"/>
      <c r="D513" s="95"/>
      <c r="E513" s="95"/>
      <c r="F513" s="168"/>
    </row>
    <row r="514" spans="3:6" ht="12.75">
      <c r="C514" s="163"/>
      <c r="D514" s="95"/>
      <c r="E514" s="95"/>
      <c r="F514" s="168"/>
    </row>
    <row r="515" spans="3:6" ht="12.75">
      <c r="C515" s="163"/>
      <c r="D515" s="95"/>
      <c r="E515" s="95"/>
      <c r="F515" s="168"/>
    </row>
    <row r="516" spans="3:6" ht="12.75">
      <c r="C516" s="163"/>
      <c r="D516" s="95"/>
      <c r="E516" s="95"/>
      <c r="F516" s="168"/>
    </row>
    <row r="517" spans="3:6" ht="12.75">
      <c r="C517" s="163"/>
      <c r="D517" s="95"/>
      <c r="E517" s="95"/>
      <c r="F517" s="168"/>
    </row>
    <row r="518" spans="3:6" ht="12.75">
      <c r="C518" s="163"/>
      <c r="D518" s="95"/>
      <c r="E518" s="95"/>
      <c r="F518" s="168"/>
    </row>
    <row r="519" spans="3:6" ht="12.75">
      <c r="C519" s="163"/>
      <c r="D519" s="95"/>
      <c r="E519" s="95"/>
      <c r="F519" s="168"/>
    </row>
    <row r="520" spans="3:6" ht="12.75">
      <c r="C520" s="163"/>
      <c r="D520" s="95"/>
      <c r="E520" s="95"/>
      <c r="F520" s="168"/>
    </row>
    <row r="521" spans="3:6" ht="12.75">
      <c r="C521" s="163"/>
      <c r="D521" s="95"/>
      <c r="E521" s="95"/>
      <c r="F521" s="168"/>
    </row>
    <row r="522" spans="3:6" ht="12.75">
      <c r="C522" s="163"/>
      <c r="D522" s="95"/>
      <c r="E522" s="95"/>
      <c r="F522" s="168"/>
    </row>
    <row r="523" spans="3:6" ht="12.75">
      <c r="C523" s="163"/>
      <c r="D523" s="95"/>
      <c r="E523" s="95"/>
      <c r="F523" s="168"/>
    </row>
    <row r="524" spans="3:6" ht="12.75">
      <c r="C524" s="163"/>
      <c r="D524" s="95"/>
      <c r="E524" s="95"/>
      <c r="F524" s="168"/>
    </row>
    <row r="525" spans="3:6" ht="12.75">
      <c r="C525" s="163"/>
      <c r="D525" s="95"/>
      <c r="E525" s="95"/>
      <c r="F525" s="168"/>
    </row>
    <row r="526" spans="3:6" ht="12.75">
      <c r="C526" s="163"/>
      <c r="D526" s="95"/>
      <c r="E526" s="95"/>
      <c r="F526" s="168"/>
    </row>
    <row r="527" spans="3:6" ht="12.75">
      <c r="C527" s="163"/>
      <c r="D527" s="95"/>
      <c r="E527" s="95"/>
      <c r="F527" s="168"/>
    </row>
    <row r="528" spans="3:6" ht="12.75">
      <c r="C528" s="163"/>
      <c r="D528" s="95"/>
      <c r="E528" s="95"/>
      <c r="F528" s="168"/>
    </row>
    <row r="529" spans="3:6" ht="12.75">
      <c r="C529" s="163"/>
      <c r="D529" s="95"/>
      <c r="E529" s="95"/>
      <c r="F529" s="168"/>
    </row>
    <row r="530" spans="3:6" ht="12.75">
      <c r="C530" s="163"/>
      <c r="D530" s="95"/>
      <c r="E530" s="95"/>
      <c r="F530" s="168"/>
    </row>
    <row r="531" spans="3:6" ht="12.75">
      <c r="C531" s="163"/>
      <c r="D531" s="95"/>
      <c r="E531" s="95"/>
      <c r="F531" s="168"/>
    </row>
    <row r="532" spans="3:6" ht="12.75">
      <c r="C532" s="163"/>
      <c r="D532" s="95"/>
      <c r="E532" s="95"/>
      <c r="F532" s="168"/>
    </row>
    <row r="533" spans="3:6" ht="12.75">
      <c r="C533" s="163"/>
      <c r="D533" s="95"/>
      <c r="E533" s="95"/>
      <c r="F533" s="168"/>
    </row>
  </sheetData>
  <sheetProtection/>
  <mergeCells count="48">
    <mergeCell ref="B269:F269"/>
    <mergeCell ref="B329:F329"/>
    <mergeCell ref="B393:F393"/>
    <mergeCell ref="B394:F394"/>
    <mergeCell ref="B274:F274"/>
    <mergeCell ref="B316:F316"/>
    <mergeCell ref="B357:F357"/>
    <mergeCell ref="B361:F361"/>
    <mergeCell ref="B407:F407"/>
    <mergeCell ref="B289:F289"/>
    <mergeCell ref="B294:F294"/>
    <mergeCell ref="B285:F285"/>
    <mergeCell ref="B332:F332"/>
    <mergeCell ref="B333:F333"/>
    <mergeCell ref="B252:F252"/>
    <mergeCell ref="B253:F253"/>
    <mergeCell ref="B260:F260"/>
    <mergeCell ref="B261:F261"/>
    <mergeCell ref="B268:F268"/>
    <mergeCell ref="B288:F288"/>
    <mergeCell ref="B311:F311"/>
    <mergeCell ref="B307:F307"/>
    <mergeCell ref="B310:F310"/>
    <mergeCell ref="B59:F59"/>
    <mergeCell ref="A12:A15"/>
    <mergeCell ref="F12:F15"/>
    <mergeCell ref="E12:E15"/>
    <mergeCell ref="B119:F119"/>
    <mergeCell ref="B23:F23"/>
    <mergeCell ref="B120:F120"/>
    <mergeCell ref="B60:F60"/>
    <mergeCell ref="B7:F7"/>
    <mergeCell ref="B8:F8"/>
    <mergeCell ref="B182:F182"/>
    <mergeCell ref="B183:F183"/>
    <mergeCell ref="B200:F200"/>
    <mergeCell ref="B201:F201"/>
    <mergeCell ref="B179:F179"/>
    <mergeCell ref="B469:F469"/>
    <mergeCell ref="B462:F462"/>
    <mergeCell ref="B434:F434"/>
    <mergeCell ref="B425:F425"/>
    <mergeCell ref="B437:F437"/>
    <mergeCell ref="B344:F344"/>
    <mergeCell ref="B420:F420"/>
    <mergeCell ref="B419:F419"/>
    <mergeCell ref="B360:F360"/>
    <mergeCell ref="B406:F406"/>
  </mergeCells>
  <printOptions horizontalCentered="1"/>
  <pageMargins left="0.1968503937007874" right="0.1968503937007874" top="0.3937007874015748" bottom="0.3937007874015748" header="0.31496062992125984" footer="0.31496062992125984"/>
  <pageSetup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tabColor rgb="FF92D050"/>
  </sheetPr>
  <dimension ref="A1:K133"/>
  <sheetViews>
    <sheetView zoomScaleSheetLayoutView="100" zoomScalePageLayoutView="0" workbookViewId="0" topLeftCell="A1">
      <pane xSplit="2" ySplit="15" topLeftCell="C16" activePane="bottomRight" state="frozen"/>
      <selection pane="topLeft" activeCell="A1" sqref="A1"/>
      <selection pane="topRight" activeCell="B1" sqref="B1"/>
      <selection pane="bottomLeft" activeCell="A17" sqref="A17"/>
      <selection pane="bottomRight" activeCell="L72" sqref="L72"/>
    </sheetView>
  </sheetViews>
  <sheetFormatPr defaultColWidth="9.140625" defaultRowHeight="12.75"/>
  <cols>
    <col min="1" max="1" width="9.140625" style="1" customWidth="1"/>
    <col min="2" max="2" width="52.7109375" style="0" customWidth="1"/>
    <col min="3" max="3" width="4.57421875" style="1" customWidth="1"/>
    <col min="4" max="4" width="11.421875" style="0" customWidth="1"/>
    <col min="5" max="5" width="13.28125" style="0" customWidth="1"/>
    <col min="6" max="6" width="11.57421875" style="43" customWidth="1"/>
  </cols>
  <sheetData>
    <row r="1" spans="2:5" ht="12.75">
      <c r="B1" s="57" t="s">
        <v>103</v>
      </c>
      <c r="E1" s="65" t="s">
        <v>78</v>
      </c>
    </row>
    <row r="2" spans="2:5" ht="14.25">
      <c r="B2" s="29"/>
      <c r="D2" s="26"/>
      <c r="E2" s="66" t="s">
        <v>79</v>
      </c>
    </row>
    <row r="3" spans="2:6" ht="12.75">
      <c r="B3" s="29"/>
      <c r="D3" s="26"/>
      <c r="E3" s="25"/>
      <c r="F3"/>
    </row>
    <row r="4" spans="2:5" ht="12.75">
      <c r="B4" t="s">
        <v>6</v>
      </c>
      <c r="E4" s="13"/>
    </row>
    <row r="5" spans="2:5" ht="12.75">
      <c r="B5" t="s">
        <v>7</v>
      </c>
      <c r="E5" s="13"/>
    </row>
    <row r="6" ht="12.75">
      <c r="E6" s="13"/>
    </row>
    <row r="7" spans="2:6" ht="12.75">
      <c r="B7" s="754" t="s">
        <v>33</v>
      </c>
      <c r="C7" s="754"/>
      <c r="D7" s="754"/>
      <c r="E7" s="754"/>
      <c r="F7" s="754"/>
    </row>
    <row r="8" spans="2:6" ht="12.75">
      <c r="B8" s="754" t="s">
        <v>77</v>
      </c>
      <c r="C8" s="754"/>
      <c r="D8" s="754"/>
      <c r="E8" s="754"/>
      <c r="F8" s="754"/>
    </row>
    <row r="9" spans="2:6" ht="12.75">
      <c r="B9" s="22"/>
      <c r="C9" s="22"/>
      <c r="D9" s="22"/>
      <c r="E9" s="22"/>
      <c r="F9" s="44"/>
    </row>
    <row r="10" spans="2:6" ht="12.75">
      <c r="B10" s="24"/>
      <c r="C10" s="22"/>
      <c r="D10" s="22"/>
      <c r="E10" s="22"/>
      <c r="F10" s="44"/>
    </row>
    <row r="11" spans="3:6" ht="12.75">
      <c r="C11" s="3"/>
      <c r="D11" s="2"/>
      <c r="E11" s="24"/>
      <c r="F11" s="32" t="s">
        <v>40</v>
      </c>
    </row>
    <row r="12" spans="1:6" ht="12.75" customHeight="1">
      <c r="A12" s="722" t="s">
        <v>53</v>
      </c>
      <c r="B12" s="147" t="s">
        <v>123</v>
      </c>
      <c r="C12" s="9" t="s">
        <v>1</v>
      </c>
      <c r="D12" s="9" t="s">
        <v>0</v>
      </c>
      <c r="E12" s="724" t="s">
        <v>442</v>
      </c>
      <c r="F12" s="744" t="s">
        <v>46</v>
      </c>
    </row>
    <row r="13" spans="1:6" ht="12.75" customHeight="1">
      <c r="A13" s="723"/>
      <c r="B13" s="148" t="s">
        <v>450</v>
      </c>
      <c r="C13" s="10"/>
      <c r="D13" s="10"/>
      <c r="E13" s="745"/>
      <c r="F13" s="745"/>
    </row>
    <row r="14" spans="1:6" ht="12.75">
      <c r="A14" s="723"/>
      <c r="B14" s="148" t="s">
        <v>124</v>
      </c>
      <c r="C14" s="10"/>
      <c r="D14" s="4"/>
      <c r="E14" s="745"/>
      <c r="F14" s="745"/>
    </row>
    <row r="15" spans="1:6" ht="12.75">
      <c r="A15" s="723"/>
      <c r="B15" s="8"/>
      <c r="C15" s="11"/>
      <c r="D15" s="5"/>
      <c r="E15" s="746"/>
      <c r="F15" s="746"/>
    </row>
    <row r="16" spans="1:6" s="1" customFormat="1" ht="12.75">
      <c r="A16" s="10"/>
      <c r="B16" s="105">
        <v>0</v>
      </c>
      <c r="C16" s="6">
        <v>1</v>
      </c>
      <c r="D16" s="102" t="s">
        <v>447</v>
      </c>
      <c r="E16" s="6">
        <v>3</v>
      </c>
      <c r="F16" s="6">
        <v>4</v>
      </c>
    </row>
    <row r="17" spans="1:6" ht="15.75">
      <c r="A17" s="10"/>
      <c r="B17" s="106" t="s">
        <v>12</v>
      </c>
      <c r="C17" s="27" t="s">
        <v>4</v>
      </c>
      <c r="D17" s="62">
        <f aca="true" t="shared" si="0" ref="D17:F18">D19</f>
        <v>6146.55</v>
      </c>
      <c r="E17" s="62">
        <f>E19</f>
        <v>5218.55</v>
      </c>
      <c r="F17" s="62">
        <f t="shared" si="0"/>
        <v>928</v>
      </c>
    </row>
    <row r="18" spans="1:6" ht="13.5" thickBot="1">
      <c r="A18" s="10"/>
      <c r="B18" s="12"/>
      <c r="C18" s="28" t="s">
        <v>5</v>
      </c>
      <c r="D18" s="203">
        <f t="shared" si="0"/>
        <v>154.55</v>
      </c>
      <c r="E18" s="203">
        <f>E20</f>
        <v>53.55</v>
      </c>
      <c r="F18" s="203">
        <f>F20</f>
        <v>101</v>
      </c>
    </row>
    <row r="19" spans="1:6" ht="12.75">
      <c r="A19" s="10"/>
      <c r="B19" s="107" t="s">
        <v>24</v>
      </c>
      <c r="C19" s="10" t="s">
        <v>4</v>
      </c>
      <c r="D19" s="155">
        <f aca="true" t="shared" si="1" ref="D19:F20">D31+D39</f>
        <v>6146.55</v>
      </c>
      <c r="E19" s="155">
        <f t="shared" si="1"/>
        <v>5218.55</v>
      </c>
      <c r="F19" s="155">
        <f t="shared" si="1"/>
        <v>928</v>
      </c>
    </row>
    <row r="20" spans="1:6" ht="12.75">
      <c r="A20" s="10"/>
      <c r="B20" s="21" t="s">
        <v>10</v>
      </c>
      <c r="C20" s="11" t="s">
        <v>5</v>
      </c>
      <c r="D20" s="157">
        <f t="shared" si="1"/>
        <v>154.55</v>
      </c>
      <c r="E20" s="157">
        <f t="shared" si="1"/>
        <v>53.55</v>
      </c>
      <c r="F20" s="157">
        <f t="shared" si="1"/>
        <v>101</v>
      </c>
    </row>
    <row r="21" spans="1:6" ht="12.75">
      <c r="A21" s="10"/>
      <c r="B21" s="121" t="s">
        <v>37</v>
      </c>
      <c r="C21" s="60" t="s">
        <v>4</v>
      </c>
      <c r="D21" s="62">
        <f aca="true" t="shared" si="2" ref="D21:F22">D33+D49</f>
        <v>6146.55</v>
      </c>
      <c r="E21" s="62">
        <f>E33+E49</f>
        <v>5218.55</v>
      </c>
      <c r="F21" s="62">
        <f t="shared" si="2"/>
        <v>928</v>
      </c>
    </row>
    <row r="22" spans="1:6" ht="12.75">
      <c r="A22" s="10"/>
      <c r="B22" s="123"/>
      <c r="C22" s="103" t="s">
        <v>5</v>
      </c>
      <c r="D22" s="104">
        <f t="shared" si="2"/>
        <v>154.55</v>
      </c>
      <c r="E22" s="104">
        <f>E34+E50</f>
        <v>53.55</v>
      </c>
      <c r="F22" s="104">
        <f t="shared" si="2"/>
        <v>101</v>
      </c>
    </row>
    <row r="23" spans="1:6" s="57" customFormat="1" ht="12.75">
      <c r="A23" s="124"/>
      <c r="B23" s="83" t="s">
        <v>56</v>
      </c>
      <c r="C23" s="149" t="s">
        <v>4</v>
      </c>
      <c r="D23" s="236">
        <f aca="true" t="shared" si="3" ref="D23:F26">D67</f>
        <v>5993</v>
      </c>
      <c r="E23" s="236">
        <f>E67</f>
        <v>5165</v>
      </c>
      <c r="F23" s="236">
        <f t="shared" si="3"/>
        <v>828</v>
      </c>
    </row>
    <row r="24" spans="1:6" s="57" customFormat="1" ht="12.75">
      <c r="A24" s="124"/>
      <c r="B24" s="92"/>
      <c r="C24" s="77" t="s">
        <v>5</v>
      </c>
      <c r="D24" s="186">
        <f t="shared" si="3"/>
        <v>1</v>
      </c>
      <c r="E24" s="186">
        <f>E68</f>
        <v>0</v>
      </c>
      <c r="F24" s="186">
        <f t="shared" si="3"/>
        <v>1</v>
      </c>
    </row>
    <row r="25" spans="1:6" ht="12.75">
      <c r="A25" s="125"/>
      <c r="B25" s="87" t="s">
        <v>63</v>
      </c>
      <c r="C25" s="74" t="s">
        <v>4</v>
      </c>
      <c r="D25" s="153">
        <f t="shared" si="3"/>
        <v>153.55</v>
      </c>
      <c r="E25" s="153">
        <f>E69</f>
        <v>53.55</v>
      </c>
      <c r="F25" s="153">
        <f t="shared" si="3"/>
        <v>100</v>
      </c>
    </row>
    <row r="26" spans="1:6" ht="12.75">
      <c r="A26" s="125"/>
      <c r="B26" s="87"/>
      <c r="C26" s="74" t="s">
        <v>5</v>
      </c>
      <c r="D26" s="153">
        <f t="shared" si="3"/>
        <v>153.55</v>
      </c>
      <c r="E26" s="153">
        <f>E70</f>
        <v>53.55</v>
      </c>
      <c r="F26" s="153">
        <f t="shared" si="3"/>
        <v>100</v>
      </c>
    </row>
    <row r="27" spans="1:6" ht="12.75">
      <c r="A27" s="10"/>
      <c r="B27" s="747" t="s">
        <v>13</v>
      </c>
      <c r="C27" s="747"/>
      <c r="D27" s="747"/>
      <c r="E27" s="747"/>
      <c r="F27" s="748"/>
    </row>
    <row r="28" spans="1:6" ht="12.75">
      <c r="A28" s="10"/>
      <c r="B28" s="749" t="s">
        <v>8</v>
      </c>
      <c r="C28" s="749"/>
      <c r="D28" s="749"/>
      <c r="E28" s="749"/>
      <c r="F28" s="750"/>
    </row>
    <row r="29" spans="1:6" ht="12.75">
      <c r="A29" s="10"/>
      <c r="B29" s="16" t="s">
        <v>12</v>
      </c>
      <c r="C29" s="15" t="s">
        <v>4</v>
      </c>
      <c r="D29" s="45">
        <f aca="true" t="shared" si="4" ref="D29:F30">D31</f>
        <v>5993</v>
      </c>
      <c r="E29" s="45">
        <f>E31</f>
        <v>5165</v>
      </c>
      <c r="F29" s="45">
        <f t="shared" si="4"/>
        <v>828</v>
      </c>
    </row>
    <row r="30" spans="1:6" ht="13.5" thickBot="1">
      <c r="A30" s="10"/>
      <c r="B30" s="12"/>
      <c r="C30" s="17" t="s">
        <v>5</v>
      </c>
      <c r="D30" s="46">
        <f t="shared" si="4"/>
        <v>1</v>
      </c>
      <c r="E30" s="46">
        <f>E32</f>
        <v>0</v>
      </c>
      <c r="F30" s="46">
        <f t="shared" si="4"/>
        <v>1</v>
      </c>
    </row>
    <row r="31" spans="1:6" ht="12.75">
      <c r="A31" s="10"/>
      <c r="B31" s="107" t="s">
        <v>24</v>
      </c>
      <c r="C31" s="10" t="s">
        <v>4</v>
      </c>
      <c r="D31" s="47">
        <f aca="true" t="shared" si="5" ref="D31:F32">D33</f>
        <v>5993</v>
      </c>
      <c r="E31" s="47">
        <f>E33</f>
        <v>5165</v>
      </c>
      <c r="F31" s="47">
        <f t="shared" si="5"/>
        <v>828</v>
      </c>
    </row>
    <row r="32" spans="1:6" ht="12.75">
      <c r="A32" s="10"/>
      <c r="B32" s="21" t="s">
        <v>10</v>
      </c>
      <c r="C32" s="11" t="s">
        <v>5</v>
      </c>
      <c r="D32" s="48">
        <f t="shared" si="5"/>
        <v>1</v>
      </c>
      <c r="E32" s="48">
        <f>E34</f>
        <v>0</v>
      </c>
      <c r="F32" s="48">
        <f t="shared" si="5"/>
        <v>1</v>
      </c>
    </row>
    <row r="33" spans="1:6" ht="12.75">
      <c r="A33" s="10"/>
      <c r="B33" s="111" t="s">
        <v>37</v>
      </c>
      <c r="C33" s="15" t="s">
        <v>4</v>
      </c>
      <c r="D33" s="45">
        <f aca="true" t="shared" si="6" ref="D33:F34">D89</f>
        <v>5993</v>
      </c>
      <c r="E33" s="45">
        <f>E89</f>
        <v>5165</v>
      </c>
      <c r="F33" s="45">
        <f t="shared" si="6"/>
        <v>828</v>
      </c>
    </row>
    <row r="34" spans="1:6" ht="12.75">
      <c r="A34" s="10"/>
      <c r="B34" s="21"/>
      <c r="C34" s="20" t="s">
        <v>5</v>
      </c>
      <c r="D34" s="49">
        <f t="shared" si="6"/>
        <v>1</v>
      </c>
      <c r="E34" s="49">
        <f>E90</f>
        <v>0</v>
      </c>
      <c r="F34" s="49">
        <f t="shared" si="6"/>
        <v>1</v>
      </c>
    </row>
    <row r="35" spans="1:6" ht="12.75">
      <c r="A35" s="10"/>
      <c r="B35" s="747" t="s">
        <v>15</v>
      </c>
      <c r="C35" s="747"/>
      <c r="D35" s="747"/>
      <c r="E35" s="747"/>
      <c r="F35" s="748"/>
    </row>
    <row r="36" spans="1:6" ht="12.75">
      <c r="A36" s="10"/>
      <c r="B36" s="749" t="s">
        <v>8</v>
      </c>
      <c r="C36" s="749"/>
      <c r="D36" s="749"/>
      <c r="E36" s="749"/>
      <c r="F36" s="750"/>
    </row>
    <row r="37" spans="1:6" ht="12.75">
      <c r="A37" s="10"/>
      <c r="B37" s="16" t="s">
        <v>12</v>
      </c>
      <c r="C37" s="15" t="s">
        <v>4</v>
      </c>
      <c r="D37" s="45">
        <f aca="true" t="shared" si="7" ref="D37:F38">D39</f>
        <v>153.55</v>
      </c>
      <c r="E37" s="45">
        <f>E39</f>
        <v>53.55</v>
      </c>
      <c r="F37" s="45">
        <f t="shared" si="7"/>
        <v>100</v>
      </c>
    </row>
    <row r="38" spans="1:6" ht="13.5" thickBot="1">
      <c r="A38" s="10"/>
      <c r="B38" s="12"/>
      <c r="C38" s="17" t="s">
        <v>5</v>
      </c>
      <c r="D38" s="46">
        <f t="shared" si="7"/>
        <v>153.55</v>
      </c>
      <c r="E38" s="46">
        <f>E40</f>
        <v>53.55</v>
      </c>
      <c r="F38" s="46">
        <f t="shared" si="7"/>
        <v>100</v>
      </c>
    </row>
    <row r="39" spans="1:6" ht="12.75">
      <c r="A39" s="10"/>
      <c r="B39" s="107" t="s">
        <v>24</v>
      </c>
      <c r="C39" s="10" t="s">
        <v>4</v>
      </c>
      <c r="D39" s="47">
        <f aca="true" t="shared" si="8" ref="D39:F40">D55</f>
        <v>153.55</v>
      </c>
      <c r="E39" s="47">
        <f>E55</f>
        <v>53.55</v>
      </c>
      <c r="F39" s="47">
        <f t="shared" si="8"/>
        <v>100</v>
      </c>
    </row>
    <row r="40" spans="1:6" ht="12.75">
      <c r="A40" s="10"/>
      <c r="B40" s="21" t="s">
        <v>10</v>
      </c>
      <c r="C40" s="11" t="s">
        <v>5</v>
      </c>
      <c r="D40" s="48">
        <f t="shared" si="8"/>
        <v>153.55</v>
      </c>
      <c r="E40" s="48">
        <f>E56</f>
        <v>53.55</v>
      </c>
      <c r="F40" s="48">
        <f t="shared" si="8"/>
        <v>100</v>
      </c>
    </row>
    <row r="41" spans="1:6" ht="12.75" hidden="1">
      <c r="A41" s="10"/>
      <c r="B41" s="108" t="s">
        <v>29</v>
      </c>
      <c r="C41" s="23" t="s">
        <v>4</v>
      </c>
      <c r="D41" s="45"/>
      <c r="E41" s="45"/>
      <c r="F41" s="45"/>
    </row>
    <row r="42" spans="1:6" ht="12.75" hidden="1">
      <c r="A42" s="10"/>
      <c r="B42" s="8"/>
      <c r="C42" s="20" t="s">
        <v>5</v>
      </c>
      <c r="D42" s="49"/>
      <c r="E42" s="49"/>
      <c r="F42" s="49"/>
    </row>
    <row r="43" spans="1:6" ht="12.75" hidden="1">
      <c r="A43" s="10"/>
      <c r="B43" s="109" t="s">
        <v>43</v>
      </c>
      <c r="C43" s="23" t="s">
        <v>4</v>
      </c>
      <c r="D43" s="50"/>
      <c r="E43" s="50"/>
      <c r="F43" s="50"/>
    </row>
    <row r="44" spans="1:6" ht="12.75" hidden="1">
      <c r="A44" s="10"/>
      <c r="B44" s="110"/>
      <c r="C44" s="20" t="s">
        <v>5</v>
      </c>
      <c r="D44" s="49"/>
      <c r="E44" s="49"/>
      <c r="F44" s="49"/>
    </row>
    <row r="45" spans="1:6" ht="12.75" hidden="1">
      <c r="A45" s="10"/>
      <c r="B45" s="109" t="s">
        <v>30</v>
      </c>
      <c r="C45" s="15" t="s">
        <v>4</v>
      </c>
      <c r="D45" s="45"/>
      <c r="E45" s="45"/>
      <c r="F45" s="45"/>
    </row>
    <row r="46" spans="1:6" ht="15" customHeight="1" hidden="1">
      <c r="A46" s="10"/>
      <c r="B46" s="110" t="s">
        <v>31</v>
      </c>
      <c r="C46" s="20" t="s">
        <v>5</v>
      </c>
      <c r="D46" s="49"/>
      <c r="E46" s="49"/>
      <c r="F46" s="49"/>
    </row>
    <row r="47" spans="1:6" ht="15" customHeight="1" hidden="1">
      <c r="A47" s="10"/>
      <c r="B47" s="109" t="s">
        <v>41</v>
      </c>
      <c r="C47" s="15" t="s">
        <v>4</v>
      </c>
      <c r="D47" s="50"/>
      <c r="E47" s="50"/>
      <c r="F47" s="50"/>
    </row>
    <row r="48" spans="1:6" ht="15" customHeight="1" hidden="1">
      <c r="A48" s="10"/>
      <c r="B48" s="110" t="s">
        <v>42</v>
      </c>
      <c r="C48" s="20" t="s">
        <v>5</v>
      </c>
      <c r="D48" s="49"/>
      <c r="E48" s="49"/>
      <c r="F48" s="49"/>
    </row>
    <row r="49" spans="1:6" ht="12.75">
      <c r="A49" s="10"/>
      <c r="B49" s="111" t="s">
        <v>37</v>
      </c>
      <c r="C49" s="15" t="s">
        <v>4</v>
      </c>
      <c r="D49" s="45">
        <f aca="true" t="shared" si="9" ref="D49:F50">D57</f>
        <v>153.55</v>
      </c>
      <c r="E49" s="45">
        <f>E57</f>
        <v>53.55</v>
      </c>
      <c r="F49" s="45">
        <f t="shared" si="9"/>
        <v>100</v>
      </c>
    </row>
    <row r="50" spans="1:6" ht="12.75">
      <c r="A50" s="10"/>
      <c r="B50" s="21"/>
      <c r="C50" s="20" t="s">
        <v>5</v>
      </c>
      <c r="D50" s="49">
        <f t="shared" si="9"/>
        <v>153.55</v>
      </c>
      <c r="E50" s="49">
        <f>E58</f>
        <v>53.55</v>
      </c>
      <c r="F50" s="49">
        <f t="shared" si="9"/>
        <v>100</v>
      </c>
    </row>
    <row r="51" spans="1:6" ht="12.75">
      <c r="A51" s="10"/>
      <c r="B51" s="755" t="s">
        <v>25</v>
      </c>
      <c r="C51" s="755"/>
      <c r="D51" s="755"/>
      <c r="E51" s="755"/>
      <c r="F51" s="756"/>
    </row>
    <row r="52" spans="1:6" ht="12.75">
      <c r="A52" s="10"/>
      <c r="B52" s="749" t="s">
        <v>8</v>
      </c>
      <c r="C52" s="749"/>
      <c r="D52" s="749"/>
      <c r="E52" s="749"/>
      <c r="F52" s="750"/>
    </row>
    <row r="53" spans="1:6" ht="12.75">
      <c r="A53" s="10"/>
      <c r="B53" s="16" t="s">
        <v>12</v>
      </c>
      <c r="C53" s="15" t="s">
        <v>4</v>
      </c>
      <c r="D53" s="45">
        <f aca="true" t="shared" si="10" ref="D53:F54">D55</f>
        <v>153.55</v>
      </c>
      <c r="E53" s="45">
        <f>E55</f>
        <v>53.55</v>
      </c>
      <c r="F53" s="45">
        <f t="shared" si="10"/>
        <v>100</v>
      </c>
    </row>
    <row r="54" spans="1:6" ht="13.5" thickBot="1">
      <c r="A54" s="10"/>
      <c r="B54" s="12"/>
      <c r="C54" s="17" t="s">
        <v>5</v>
      </c>
      <c r="D54" s="46">
        <f t="shared" si="10"/>
        <v>153.55</v>
      </c>
      <c r="E54" s="46">
        <f>E56</f>
        <v>53.55</v>
      </c>
      <c r="F54" s="46">
        <f t="shared" si="10"/>
        <v>100</v>
      </c>
    </row>
    <row r="55" spans="1:6" ht="12.75">
      <c r="A55" s="10"/>
      <c r="B55" s="107" t="s">
        <v>24</v>
      </c>
      <c r="C55" s="10" t="s">
        <v>4</v>
      </c>
      <c r="D55" s="47">
        <f aca="true" t="shared" si="11" ref="D55:F56">D111</f>
        <v>153.55</v>
      </c>
      <c r="E55" s="47">
        <f>E111</f>
        <v>53.55</v>
      </c>
      <c r="F55" s="47">
        <f t="shared" si="11"/>
        <v>100</v>
      </c>
    </row>
    <row r="56" spans="1:6" ht="12.75">
      <c r="A56" s="10"/>
      <c r="B56" s="21" t="s">
        <v>10</v>
      </c>
      <c r="C56" s="11" t="s">
        <v>5</v>
      </c>
      <c r="D56" s="48">
        <f t="shared" si="11"/>
        <v>153.55</v>
      </c>
      <c r="E56" s="48">
        <f>E112</f>
        <v>53.55</v>
      </c>
      <c r="F56" s="48">
        <f t="shared" si="11"/>
        <v>100</v>
      </c>
    </row>
    <row r="57" spans="1:6" ht="12.75">
      <c r="A57" s="10"/>
      <c r="B57" s="111" t="s">
        <v>37</v>
      </c>
      <c r="C57" s="15" t="s">
        <v>4</v>
      </c>
      <c r="D57" s="45">
        <f aca="true" t="shared" si="12" ref="D57:F58">D121</f>
        <v>153.55</v>
      </c>
      <c r="E57" s="45">
        <f>E121</f>
        <v>53.55</v>
      </c>
      <c r="F57" s="45">
        <f t="shared" si="12"/>
        <v>100</v>
      </c>
    </row>
    <row r="58" spans="1:6" ht="12.75">
      <c r="A58" s="10"/>
      <c r="B58" s="21"/>
      <c r="C58" s="20" t="s">
        <v>5</v>
      </c>
      <c r="D58" s="49">
        <f t="shared" si="12"/>
        <v>153.55</v>
      </c>
      <c r="E58" s="49">
        <f>E122</f>
        <v>53.55</v>
      </c>
      <c r="F58" s="49">
        <f t="shared" si="12"/>
        <v>100</v>
      </c>
    </row>
    <row r="59" spans="1:6" ht="12.75">
      <c r="A59" s="125"/>
      <c r="B59" s="739" t="s">
        <v>94</v>
      </c>
      <c r="C59" s="739"/>
      <c r="D59" s="739"/>
      <c r="E59" s="739"/>
      <c r="F59" s="740"/>
    </row>
    <row r="60" spans="1:6" ht="12.75">
      <c r="A60" s="125"/>
      <c r="B60" s="710" t="s">
        <v>8</v>
      </c>
      <c r="C60" s="710"/>
      <c r="D60" s="710"/>
      <c r="E60" s="710"/>
      <c r="F60" s="711"/>
    </row>
    <row r="61" spans="1:6" ht="12.75">
      <c r="A61" s="125"/>
      <c r="B61" s="87" t="s">
        <v>12</v>
      </c>
      <c r="C61" s="42" t="s">
        <v>4</v>
      </c>
      <c r="D61" s="130">
        <f aca="true" t="shared" si="13" ref="D61:F64">D63</f>
        <v>6146.55</v>
      </c>
      <c r="E61" s="130">
        <f t="shared" si="13"/>
        <v>5218.55</v>
      </c>
      <c r="F61" s="130">
        <f t="shared" si="13"/>
        <v>928</v>
      </c>
    </row>
    <row r="62" spans="1:6" ht="13.5" thickBot="1">
      <c r="A62" s="125"/>
      <c r="B62" s="134"/>
      <c r="C62" s="135" t="s">
        <v>5</v>
      </c>
      <c r="D62" s="136">
        <f t="shared" si="13"/>
        <v>154.55</v>
      </c>
      <c r="E62" s="136">
        <f t="shared" si="13"/>
        <v>53.55</v>
      </c>
      <c r="F62" s="136">
        <f t="shared" si="13"/>
        <v>101</v>
      </c>
    </row>
    <row r="63" spans="1:6" ht="12.75">
      <c r="A63" s="125"/>
      <c r="B63" s="107" t="s">
        <v>24</v>
      </c>
      <c r="C63" s="125" t="s">
        <v>4</v>
      </c>
      <c r="D63" s="137">
        <f t="shared" si="13"/>
        <v>6146.55</v>
      </c>
      <c r="E63" s="137">
        <f t="shared" si="13"/>
        <v>5218.55</v>
      </c>
      <c r="F63" s="137">
        <f t="shared" si="13"/>
        <v>928</v>
      </c>
    </row>
    <row r="64" spans="1:6" ht="12.75">
      <c r="A64" s="125"/>
      <c r="B64" s="93" t="s">
        <v>10</v>
      </c>
      <c r="C64" s="138" t="s">
        <v>5</v>
      </c>
      <c r="D64" s="139">
        <f t="shared" si="13"/>
        <v>154.55</v>
      </c>
      <c r="E64" s="139">
        <f t="shared" si="13"/>
        <v>53.55</v>
      </c>
      <c r="F64" s="139">
        <f t="shared" si="13"/>
        <v>101</v>
      </c>
    </row>
    <row r="65" spans="1:6" ht="12.75">
      <c r="A65" s="125"/>
      <c r="B65" s="121" t="s">
        <v>37</v>
      </c>
      <c r="C65" s="60" t="s">
        <v>4</v>
      </c>
      <c r="D65" s="62">
        <f aca="true" t="shared" si="14" ref="D65:F66">D77</f>
        <v>6146.55</v>
      </c>
      <c r="E65" s="62">
        <f aca="true" t="shared" si="15" ref="E65:E70">E77</f>
        <v>5218.55</v>
      </c>
      <c r="F65" s="62">
        <f t="shared" si="14"/>
        <v>928</v>
      </c>
    </row>
    <row r="66" spans="1:6" ht="12.75">
      <c r="A66" s="125"/>
      <c r="B66" s="123"/>
      <c r="C66" s="103" t="s">
        <v>5</v>
      </c>
      <c r="D66" s="104">
        <f t="shared" si="14"/>
        <v>154.55</v>
      </c>
      <c r="E66" s="104">
        <f t="shared" si="15"/>
        <v>53.55</v>
      </c>
      <c r="F66" s="104">
        <f t="shared" si="14"/>
        <v>101</v>
      </c>
    </row>
    <row r="67" spans="1:6" s="57" customFormat="1" ht="12.75">
      <c r="A67" s="124"/>
      <c r="B67" s="83" t="s">
        <v>56</v>
      </c>
      <c r="C67" s="149" t="s">
        <v>4</v>
      </c>
      <c r="D67" s="236">
        <f aca="true" t="shared" si="16" ref="D67:F70">D79</f>
        <v>5993</v>
      </c>
      <c r="E67" s="236">
        <f t="shared" si="15"/>
        <v>5165</v>
      </c>
      <c r="F67" s="236">
        <f t="shared" si="16"/>
        <v>828</v>
      </c>
    </row>
    <row r="68" spans="1:6" s="57" customFormat="1" ht="12.75">
      <c r="A68" s="124"/>
      <c r="B68" s="92"/>
      <c r="C68" s="77" t="s">
        <v>5</v>
      </c>
      <c r="D68" s="186">
        <f t="shared" si="16"/>
        <v>1</v>
      </c>
      <c r="E68" s="186">
        <f t="shared" si="15"/>
        <v>0</v>
      </c>
      <c r="F68" s="186">
        <f t="shared" si="16"/>
        <v>1</v>
      </c>
    </row>
    <row r="69" spans="1:6" ht="12.75">
      <c r="A69" s="125"/>
      <c r="B69" s="87" t="s">
        <v>63</v>
      </c>
      <c r="C69" s="74" t="s">
        <v>4</v>
      </c>
      <c r="D69" s="153">
        <f t="shared" si="16"/>
        <v>153.55</v>
      </c>
      <c r="E69" s="153">
        <f t="shared" si="15"/>
        <v>53.55</v>
      </c>
      <c r="F69" s="153">
        <f t="shared" si="16"/>
        <v>100</v>
      </c>
    </row>
    <row r="70" spans="1:6" ht="12.75">
      <c r="A70" s="125"/>
      <c r="B70" s="87"/>
      <c r="C70" s="74" t="s">
        <v>5</v>
      </c>
      <c r="D70" s="153">
        <f t="shared" si="16"/>
        <v>153.55</v>
      </c>
      <c r="E70" s="153">
        <f t="shared" si="15"/>
        <v>53.55</v>
      </c>
      <c r="F70" s="153">
        <f t="shared" si="16"/>
        <v>100</v>
      </c>
    </row>
    <row r="71" spans="1:6" ht="12.75">
      <c r="A71" s="125"/>
      <c r="B71" s="739" t="s">
        <v>95</v>
      </c>
      <c r="C71" s="739"/>
      <c r="D71" s="739"/>
      <c r="E71" s="739"/>
      <c r="F71" s="740"/>
    </row>
    <row r="72" spans="1:6" ht="12.75">
      <c r="A72" s="125"/>
      <c r="B72" s="710" t="s">
        <v>8</v>
      </c>
      <c r="C72" s="710"/>
      <c r="D72" s="710"/>
      <c r="E72" s="710"/>
      <c r="F72" s="711"/>
    </row>
    <row r="73" spans="1:6" ht="12.75">
      <c r="A73" s="125"/>
      <c r="B73" s="87" t="s">
        <v>12</v>
      </c>
      <c r="C73" s="42" t="s">
        <v>4</v>
      </c>
      <c r="D73" s="130">
        <f aca="true" t="shared" si="17" ref="D73:F74">D75</f>
        <v>6146.55</v>
      </c>
      <c r="E73" s="130">
        <f>E75</f>
        <v>5218.55</v>
      </c>
      <c r="F73" s="130">
        <f t="shared" si="17"/>
        <v>928</v>
      </c>
    </row>
    <row r="74" spans="1:6" ht="13.5" thickBot="1">
      <c r="A74" s="125"/>
      <c r="B74" s="134"/>
      <c r="C74" s="135" t="s">
        <v>5</v>
      </c>
      <c r="D74" s="136">
        <f t="shared" si="17"/>
        <v>154.55</v>
      </c>
      <c r="E74" s="136">
        <f>E76</f>
        <v>53.55</v>
      </c>
      <c r="F74" s="136">
        <f t="shared" si="17"/>
        <v>101</v>
      </c>
    </row>
    <row r="75" spans="1:6" ht="12.75">
      <c r="A75" s="125"/>
      <c r="B75" s="107" t="s">
        <v>24</v>
      </c>
      <c r="C75" s="125" t="s">
        <v>4</v>
      </c>
      <c r="D75" s="137">
        <f aca="true" t="shared" si="18" ref="D75:F76">D77</f>
        <v>6146.55</v>
      </c>
      <c r="E75" s="137">
        <f>E77</f>
        <v>5218.55</v>
      </c>
      <c r="F75" s="137">
        <f t="shared" si="18"/>
        <v>928</v>
      </c>
    </row>
    <row r="76" spans="1:6" ht="12.75">
      <c r="A76" s="125"/>
      <c r="B76" s="93" t="s">
        <v>10</v>
      </c>
      <c r="C76" s="138" t="s">
        <v>5</v>
      </c>
      <c r="D76" s="139">
        <f t="shared" si="18"/>
        <v>154.55</v>
      </c>
      <c r="E76" s="139">
        <f>E78</f>
        <v>53.55</v>
      </c>
      <c r="F76" s="139">
        <f>F78</f>
        <v>101</v>
      </c>
    </row>
    <row r="77" spans="1:6" ht="12.75">
      <c r="A77" s="125"/>
      <c r="B77" s="121" t="s">
        <v>37</v>
      </c>
      <c r="C77" s="60" t="s">
        <v>4</v>
      </c>
      <c r="D77" s="62">
        <f aca="true" t="shared" si="19" ref="D77:F78">D89+D103</f>
        <v>6146.55</v>
      </c>
      <c r="E77" s="62">
        <f>E89+E103</f>
        <v>5218.55</v>
      </c>
      <c r="F77" s="62">
        <f t="shared" si="19"/>
        <v>928</v>
      </c>
    </row>
    <row r="78" spans="1:6" ht="12.75">
      <c r="A78" s="125"/>
      <c r="B78" s="123"/>
      <c r="C78" s="103" t="s">
        <v>5</v>
      </c>
      <c r="D78" s="104">
        <f t="shared" si="19"/>
        <v>154.55</v>
      </c>
      <c r="E78" s="104">
        <f>E90+E104</f>
        <v>53.55</v>
      </c>
      <c r="F78" s="104">
        <f t="shared" si="19"/>
        <v>101</v>
      </c>
    </row>
    <row r="79" spans="1:6" s="57" customFormat="1" ht="12.75">
      <c r="A79" s="124"/>
      <c r="B79" s="83" t="s">
        <v>56</v>
      </c>
      <c r="C79" s="149" t="s">
        <v>4</v>
      </c>
      <c r="D79" s="236">
        <f aca="true" t="shared" si="20" ref="D79:F80">D91</f>
        <v>5993</v>
      </c>
      <c r="E79" s="236">
        <f>E91</f>
        <v>5165</v>
      </c>
      <c r="F79" s="236">
        <f t="shared" si="20"/>
        <v>828</v>
      </c>
    </row>
    <row r="80" spans="1:6" s="57" customFormat="1" ht="12.75">
      <c r="A80" s="124"/>
      <c r="B80" s="92"/>
      <c r="C80" s="77" t="s">
        <v>5</v>
      </c>
      <c r="D80" s="186">
        <f t="shared" si="20"/>
        <v>1</v>
      </c>
      <c r="E80" s="186">
        <f>E92</f>
        <v>0</v>
      </c>
      <c r="F80" s="186">
        <f t="shared" si="20"/>
        <v>1</v>
      </c>
    </row>
    <row r="81" spans="1:6" ht="12.75">
      <c r="A81" s="125"/>
      <c r="B81" s="87" t="s">
        <v>63</v>
      </c>
      <c r="C81" s="74" t="s">
        <v>4</v>
      </c>
      <c r="D81" s="153">
        <f aca="true" t="shared" si="21" ref="D81:F82">D105</f>
        <v>153.55</v>
      </c>
      <c r="E81" s="153">
        <f>E105</f>
        <v>53.55</v>
      </c>
      <c r="F81" s="153">
        <f t="shared" si="21"/>
        <v>100</v>
      </c>
    </row>
    <row r="82" spans="1:6" ht="12.75">
      <c r="A82" s="125"/>
      <c r="B82" s="87"/>
      <c r="C82" s="74" t="s">
        <v>5</v>
      </c>
      <c r="D82" s="153">
        <f t="shared" si="21"/>
        <v>153.55</v>
      </c>
      <c r="E82" s="153">
        <f>E106</f>
        <v>53.55</v>
      </c>
      <c r="F82" s="153">
        <f t="shared" si="21"/>
        <v>100</v>
      </c>
    </row>
    <row r="83" spans="1:6" s="29" customFormat="1" ht="12.75">
      <c r="A83" s="125"/>
      <c r="B83" s="751" t="s">
        <v>130</v>
      </c>
      <c r="C83" s="752"/>
      <c r="D83" s="752"/>
      <c r="E83" s="752"/>
      <c r="F83" s="753"/>
    </row>
    <row r="84" spans="1:6" ht="12.75">
      <c r="A84" s="10"/>
      <c r="B84" s="749" t="s">
        <v>8</v>
      </c>
      <c r="C84" s="749"/>
      <c r="D84" s="749"/>
      <c r="E84" s="749"/>
      <c r="F84" s="750"/>
    </row>
    <row r="85" spans="1:6" ht="12.75">
      <c r="A85" s="10"/>
      <c r="B85" s="16" t="s">
        <v>12</v>
      </c>
      <c r="C85" s="31" t="s">
        <v>4</v>
      </c>
      <c r="D85" s="50">
        <f aca="true" t="shared" si="22" ref="D85:F86">D87</f>
        <v>5993</v>
      </c>
      <c r="E85" s="50">
        <f aca="true" t="shared" si="23" ref="E85:E92">E87</f>
        <v>5165</v>
      </c>
      <c r="F85" s="50">
        <f t="shared" si="22"/>
        <v>828</v>
      </c>
    </row>
    <row r="86" spans="1:6" ht="13.5" thickBot="1">
      <c r="A86" s="10"/>
      <c r="B86" s="12"/>
      <c r="C86" s="199" t="s">
        <v>5</v>
      </c>
      <c r="D86" s="46">
        <f t="shared" si="22"/>
        <v>1</v>
      </c>
      <c r="E86" s="46">
        <f t="shared" si="23"/>
        <v>0</v>
      </c>
      <c r="F86" s="46">
        <f t="shared" si="22"/>
        <v>1</v>
      </c>
    </row>
    <row r="87" spans="1:6" ht="12.75">
      <c r="A87" s="10"/>
      <c r="B87" s="107" t="s">
        <v>24</v>
      </c>
      <c r="C87" s="18" t="s">
        <v>4</v>
      </c>
      <c r="D87" s="47">
        <f aca="true" t="shared" si="24" ref="D87:F88">D89</f>
        <v>5993</v>
      </c>
      <c r="E87" s="47">
        <f t="shared" si="23"/>
        <v>5165</v>
      </c>
      <c r="F87" s="47">
        <f t="shared" si="24"/>
        <v>828</v>
      </c>
    </row>
    <row r="88" spans="1:6" ht="12.75">
      <c r="A88" s="10"/>
      <c r="B88" s="21" t="s">
        <v>10</v>
      </c>
      <c r="C88" s="200" t="s">
        <v>5</v>
      </c>
      <c r="D88" s="48">
        <f t="shared" si="24"/>
        <v>1</v>
      </c>
      <c r="E88" s="48">
        <f t="shared" si="23"/>
        <v>0</v>
      </c>
      <c r="F88" s="48">
        <f t="shared" si="24"/>
        <v>1</v>
      </c>
    </row>
    <row r="89" spans="1:6" ht="12.75">
      <c r="A89" s="10"/>
      <c r="B89" s="198" t="s">
        <v>37</v>
      </c>
      <c r="C89" s="30" t="s">
        <v>4</v>
      </c>
      <c r="D89" s="45">
        <f aca="true" t="shared" si="25" ref="D89:F92">D91</f>
        <v>5993</v>
      </c>
      <c r="E89" s="45">
        <f t="shared" si="23"/>
        <v>5165</v>
      </c>
      <c r="F89" s="45">
        <f t="shared" si="25"/>
        <v>828</v>
      </c>
    </row>
    <row r="90" spans="1:6" ht="12.75">
      <c r="A90" s="10"/>
      <c r="B90" s="19"/>
      <c r="C90" s="101" t="s">
        <v>5</v>
      </c>
      <c r="D90" s="49">
        <f t="shared" si="25"/>
        <v>1</v>
      </c>
      <c r="E90" s="49">
        <f t="shared" si="23"/>
        <v>0</v>
      </c>
      <c r="F90" s="49">
        <f t="shared" si="25"/>
        <v>1</v>
      </c>
    </row>
    <row r="91" spans="1:6" s="57" customFormat="1" ht="12.75">
      <c r="A91" s="124"/>
      <c r="B91" s="63" t="s">
        <v>56</v>
      </c>
      <c r="C91" s="98" t="s">
        <v>4</v>
      </c>
      <c r="D91" s="133">
        <f t="shared" si="25"/>
        <v>5993</v>
      </c>
      <c r="E91" s="133">
        <f t="shared" si="23"/>
        <v>5165</v>
      </c>
      <c r="F91" s="133">
        <f t="shared" si="25"/>
        <v>828</v>
      </c>
    </row>
    <row r="92" spans="1:6" s="57" customFormat="1" ht="12.75">
      <c r="A92" s="124"/>
      <c r="B92" s="63"/>
      <c r="C92" s="98" t="s">
        <v>5</v>
      </c>
      <c r="D92" s="133">
        <f t="shared" si="25"/>
        <v>1</v>
      </c>
      <c r="E92" s="133">
        <f t="shared" si="23"/>
        <v>0</v>
      </c>
      <c r="F92" s="133">
        <f t="shared" si="25"/>
        <v>1</v>
      </c>
    </row>
    <row r="93" spans="1:11" s="29" customFormat="1" ht="38.25">
      <c r="A93" s="125" t="s">
        <v>58</v>
      </c>
      <c r="B93" s="364" t="s">
        <v>111</v>
      </c>
      <c r="C93" s="149" t="s">
        <v>4</v>
      </c>
      <c r="D93" s="143">
        <f>E93+F93</f>
        <v>5993</v>
      </c>
      <c r="E93" s="143">
        <v>5165</v>
      </c>
      <c r="F93" s="216">
        <v>828</v>
      </c>
      <c r="I93" s="358"/>
      <c r="K93" s="160"/>
    </row>
    <row r="94" spans="1:6" s="29" customFormat="1" ht="12.75">
      <c r="A94" s="125"/>
      <c r="B94" s="213"/>
      <c r="C94" s="77" t="s">
        <v>5</v>
      </c>
      <c r="D94" s="144">
        <f>E94+F94</f>
        <v>1</v>
      </c>
      <c r="E94" s="144">
        <v>0</v>
      </c>
      <c r="F94" s="139">
        <v>1</v>
      </c>
    </row>
    <row r="95" spans="1:6" ht="12.75">
      <c r="A95" s="125"/>
      <c r="B95" s="751" t="s">
        <v>61</v>
      </c>
      <c r="C95" s="752"/>
      <c r="D95" s="752"/>
      <c r="E95" s="752"/>
      <c r="F95" s="753"/>
    </row>
    <row r="96" spans="1:6" ht="12.75">
      <c r="A96" s="125"/>
      <c r="B96" s="207" t="s">
        <v>8</v>
      </c>
      <c r="C96" s="98"/>
      <c r="D96" s="133"/>
      <c r="E96" s="133"/>
      <c r="F96" s="133"/>
    </row>
    <row r="97" spans="1:6" ht="12.75">
      <c r="A97" s="10"/>
      <c r="B97" s="33" t="s">
        <v>12</v>
      </c>
      <c r="C97" s="30" t="s">
        <v>4</v>
      </c>
      <c r="D97" s="50">
        <f aca="true" t="shared" si="26" ref="D97:F98">D99</f>
        <v>153.55</v>
      </c>
      <c r="E97" s="50">
        <f>E99</f>
        <v>53.55</v>
      </c>
      <c r="F97" s="50">
        <f t="shared" si="26"/>
        <v>100</v>
      </c>
    </row>
    <row r="98" spans="1:6" ht="12.75">
      <c r="A98" s="10"/>
      <c r="B98" s="19"/>
      <c r="C98" s="101" t="s">
        <v>5</v>
      </c>
      <c r="D98" s="49">
        <f t="shared" si="26"/>
        <v>153.55</v>
      </c>
      <c r="E98" s="49">
        <f>E100</f>
        <v>53.55</v>
      </c>
      <c r="F98" s="49">
        <f t="shared" si="26"/>
        <v>100</v>
      </c>
    </row>
    <row r="99" spans="1:6" ht="12.75">
      <c r="A99" s="10"/>
      <c r="B99" s="107" t="s">
        <v>24</v>
      </c>
      <c r="C99" s="18" t="s">
        <v>4</v>
      </c>
      <c r="D99" s="47">
        <f aca="true" t="shared" si="27" ref="D99:F100">D103</f>
        <v>153.55</v>
      </c>
      <c r="E99" s="47">
        <f>E103</f>
        <v>53.55</v>
      </c>
      <c r="F99" s="47">
        <f t="shared" si="27"/>
        <v>100</v>
      </c>
    </row>
    <row r="100" spans="1:6" ht="12.75">
      <c r="A100" s="10"/>
      <c r="B100" s="21" t="s">
        <v>10</v>
      </c>
      <c r="C100" s="200" t="s">
        <v>5</v>
      </c>
      <c r="D100" s="48">
        <f t="shared" si="27"/>
        <v>153.55</v>
      </c>
      <c r="E100" s="48">
        <f>E104</f>
        <v>53.55</v>
      </c>
      <c r="F100" s="48">
        <f t="shared" si="27"/>
        <v>100</v>
      </c>
    </row>
    <row r="101" spans="1:6" ht="15" customHeight="1">
      <c r="A101" s="10"/>
      <c r="B101" s="109" t="s">
        <v>41</v>
      </c>
      <c r="C101" s="31" t="s">
        <v>4</v>
      </c>
      <c r="D101" s="50">
        <f aca="true" t="shared" si="28" ref="D101:F102">D212</f>
        <v>0</v>
      </c>
      <c r="E101" s="50">
        <f>E212</f>
        <v>0</v>
      </c>
      <c r="F101" s="50">
        <f t="shared" si="28"/>
        <v>0</v>
      </c>
    </row>
    <row r="102" spans="1:6" ht="15" customHeight="1">
      <c r="A102" s="10"/>
      <c r="B102" s="110" t="s">
        <v>42</v>
      </c>
      <c r="C102" s="101" t="s">
        <v>5</v>
      </c>
      <c r="D102" s="49">
        <f t="shared" si="28"/>
        <v>0</v>
      </c>
      <c r="E102" s="49">
        <f>E213</f>
        <v>0</v>
      </c>
      <c r="F102" s="49">
        <f t="shared" si="28"/>
        <v>0</v>
      </c>
    </row>
    <row r="103" spans="1:6" ht="12.75">
      <c r="A103" s="10"/>
      <c r="B103" s="198" t="s">
        <v>37</v>
      </c>
      <c r="C103" s="149" t="s">
        <v>4</v>
      </c>
      <c r="D103" s="130">
        <f aca="true" t="shared" si="29" ref="D103:F104">D121</f>
        <v>153.55</v>
      </c>
      <c r="E103" s="130">
        <f>E121</f>
        <v>53.55</v>
      </c>
      <c r="F103" s="130">
        <f t="shared" si="29"/>
        <v>100</v>
      </c>
    </row>
    <row r="104" spans="1:6" ht="12.75">
      <c r="A104" s="10"/>
      <c r="B104" s="92"/>
      <c r="C104" s="77" t="s">
        <v>5</v>
      </c>
      <c r="D104" s="144">
        <f t="shared" si="29"/>
        <v>153.55</v>
      </c>
      <c r="E104" s="144">
        <f>E122</f>
        <v>53.55</v>
      </c>
      <c r="F104" s="144">
        <f t="shared" si="29"/>
        <v>100</v>
      </c>
    </row>
    <row r="105" spans="1:6" ht="12.75">
      <c r="A105" s="125"/>
      <c r="B105" s="63" t="s">
        <v>63</v>
      </c>
      <c r="C105" s="98" t="s">
        <v>4</v>
      </c>
      <c r="D105" s="133">
        <f aca="true" t="shared" si="30" ref="D105:F106">D123</f>
        <v>153.55</v>
      </c>
      <c r="E105" s="133">
        <f>E123</f>
        <v>53.55</v>
      </c>
      <c r="F105" s="133">
        <f t="shared" si="30"/>
        <v>100</v>
      </c>
    </row>
    <row r="106" spans="1:6" ht="12.75">
      <c r="A106" s="125"/>
      <c r="B106" s="63"/>
      <c r="C106" s="98" t="s">
        <v>5</v>
      </c>
      <c r="D106" s="133">
        <f t="shared" si="30"/>
        <v>153.55</v>
      </c>
      <c r="E106" s="133">
        <f>E124</f>
        <v>53.55</v>
      </c>
      <c r="F106" s="133">
        <f t="shared" si="30"/>
        <v>100</v>
      </c>
    </row>
    <row r="107" spans="1:6" ht="12.75">
      <c r="A107" s="125"/>
      <c r="B107" s="732" t="s">
        <v>62</v>
      </c>
      <c r="C107" s="733"/>
      <c r="D107" s="733"/>
      <c r="E107" s="733"/>
      <c r="F107" s="734"/>
    </row>
    <row r="108" spans="1:6" ht="12.75">
      <c r="A108" s="10"/>
      <c r="B108" s="749" t="s">
        <v>8</v>
      </c>
      <c r="C108" s="749"/>
      <c r="D108" s="749"/>
      <c r="E108" s="749"/>
      <c r="F108" s="750"/>
    </row>
    <row r="109" spans="1:6" ht="12.75">
      <c r="A109" s="10"/>
      <c r="B109" s="63" t="s">
        <v>12</v>
      </c>
      <c r="C109" s="60" t="s">
        <v>4</v>
      </c>
      <c r="D109" s="62">
        <f aca="true" t="shared" si="31" ref="D109:F110">D111</f>
        <v>153.55</v>
      </c>
      <c r="E109" s="62">
        <f>E111</f>
        <v>53.55</v>
      </c>
      <c r="F109" s="62">
        <f t="shared" si="31"/>
        <v>100</v>
      </c>
    </row>
    <row r="110" spans="1:6" ht="13.5" thickBot="1">
      <c r="A110" s="10"/>
      <c r="B110" s="201"/>
      <c r="C110" s="202" t="s">
        <v>5</v>
      </c>
      <c r="D110" s="203">
        <f t="shared" si="31"/>
        <v>153.55</v>
      </c>
      <c r="E110" s="203">
        <f>E112</f>
        <v>53.55</v>
      </c>
      <c r="F110" s="203">
        <f>F112</f>
        <v>100</v>
      </c>
    </row>
    <row r="111" spans="1:6" ht="12.75">
      <c r="A111" s="10"/>
      <c r="B111" s="107" t="s">
        <v>24</v>
      </c>
      <c r="C111" s="10" t="s">
        <v>4</v>
      </c>
      <c r="D111" s="47">
        <f aca="true" t="shared" si="32" ref="D111:F112">D121</f>
        <v>153.55</v>
      </c>
      <c r="E111" s="47">
        <f>E121</f>
        <v>53.55</v>
      </c>
      <c r="F111" s="47">
        <f t="shared" si="32"/>
        <v>100</v>
      </c>
    </row>
    <row r="112" spans="1:6" ht="12.75">
      <c r="A112" s="10"/>
      <c r="B112" s="21" t="s">
        <v>10</v>
      </c>
      <c r="C112" s="11" t="s">
        <v>5</v>
      </c>
      <c r="D112" s="48">
        <f t="shared" si="32"/>
        <v>153.55</v>
      </c>
      <c r="E112" s="48">
        <f>E122</f>
        <v>53.55</v>
      </c>
      <c r="F112" s="48">
        <f>F122</f>
        <v>100</v>
      </c>
    </row>
    <row r="113" spans="1:6" ht="12.75" hidden="1">
      <c r="A113" s="10"/>
      <c r="B113" s="108" t="s">
        <v>29</v>
      </c>
      <c r="C113" s="23" t="s">
        <v>4</v>
      </c>
      <c r="D113" s="16"/>
      <c r="E113" s="45"/>
      <c r="F113" s="45"/>
    </row>
    <row r="114" spans="1:6" ht="12.75" hidden="1">
      <c r="A114" s="10"/>
      <c r="B114" s="8"/>
      <c r="C114" s="20" t="s">
        <v>5</v>
      </c>
      <c r="D114" s="21"/>
      <c r="E114" s="49"/>
      <c r="F114" s="49"/>
    </row>
    <row r="115" spans="1:6" ht="12.75" hidden="1">
      <c r="A115" s="10"/>
      <c r="B115" s="109" t="s">
        <v>43</v>
      </c>
      <c r="C115" s="23" t="s">
        <v>4</v>
      </c>
      <c r="D115" s="16"/>
      <c r="E115" s="45"/>
      <c r="F115" s="45"/>
    </row>
    <row r="116" spans="1:6" ht="12.75" hidden="1">
      <c r="A116" s="10"/>
      <c r="B116" s="110"/>
      <c r="C116" s="20" t="s">
        <v>5</v>
      </c>
      <c r="D116" s="16"/>
      <c r="E116" s="45"/>
      <c r="F116" s="45"/>
    </row>
    <row r="117" spans="1:6" ht="12.75" hidden="1">
      <c r="A117" s="10"/>
      <c r="B117" s="109" t="s">
        <v>30</v>
      </c>
      <c r="C117" s="15" t="s">
        <v>4</v>
      </c>
      <c r="D117" s="14"/>
      <c r="E117" s="45"/>
      <c r="F117" s="45"/>
    </row>
    <row r="118" spans="1:6" ht="15" customHeight="1" hidden="1">
      <c r="A118" s="10"/>
      <c r="B118" s="110" t="s">
        <v>31</v>
      </c>
      <c r="C118" s="20" t="s">
        <v>5</v>
      </c>
      <c r="D118" s="19"/>
      <c r="E118" s="49"/>
      <c r="F118" s="49"/>
    </row>
    <row r="119" spans="1:6" ht="15" customHeight="1" hidden="1">
      <c r="A119" s="10"/>
      <c r="B119" s="115" t="s">
        <v>41</v>
      </c>
      <c r="C119" s="34" t="s">
        <v>4</v>
      </c>
      <c r="D119" s="35"/>
      <c r="E119" s="51"/>
      <c r="F119" s="51"/>
    </row>
    <row r="120" spans="1:6" ht="15" customHeight="1" hidden="1">
      <c r="A120" s="10"/>
      <c r="B120" s="116" t="s">
        <v>42</v>
      </c>
      <c r="C120" s="36" t="s">
        <v>5</v>
      </c>
      <c r="D120" s="37"/>
      <c r="E120" s="52"/>
      <c r="F120" s="52"/>
    </row>
    <row r="121" spans="1:6" ht="12.75">
      <c r="A121" s="10"/>
      <c r="B121" s="198" t="s">
        <v>37</v>
      </c>
      <c r="C121" s="23" t="s">
        <v>4</v>
      </c>
      <c r="D121" s="50">
        <f aca="true" t="shared" si="33" ref="D121:F122">D123</f>
        <v>153.55</v>
      </c>
      <c r="E121" s="50">
        <f>E123</f>
        <v>53.55</v>
      </c>
      <c r="F121" s="50">
        <f t="shared" si="33"/>
        <v>100</v>
      </c>
    </row>
    <row r="122" spans="1:6" ht="12.75">
      <c r="A122" s="10"/>
      <c r="B122" s="19"/>
      <c r="C122" s="20" t="s">
        <v>5</v>
      </c>
      <c r="D122" s="49">
        <f t="shared" si="33"/>
        <v>153.55</v>
      </c>
      <c r="E122" s="49">
        <f>E124</f>
        <v>53.55</v>
      </c>
      <c r="F122" s="49">
        <f t="shared" si="33"/>
        <v>100</v>
      </c>
    </row>
    <row r="123" spans="1:6" ht="12.75">
      <c r="A123" s="125"/>
      <c r="B123" s="63" t="s">
        <v>63</v>
      </c>
      <c r="C123" s="98" t="s">
        <v>4</v>
      </c>
      <c r="D123" s="133">
        <f>D125+D127+D129</f>
        <v>153.55</v>
      </c>
      <c r="E123" s="133">
        <f>E125+E127+E129</f>
        <v>53.55</v>
      </c>
      <c r="F123" s="133">
        <f aca="true" t="shared" si="34" ref="D123:F124">F125+F127+F129</f>
        <v>100</v>
      </c>
    </row>
    <row r="124" spans="1:6" ht="12.75">
      <c r="A124" s="125"/>
      <c r="B124" s="63"/>
      <c r="C124" s="98" t="s">
        <v>5</v>
      </c>
      <c r="D124" s="133">
        <f t="shared" si="34"/>
        <v>153.55</v>
      </c>
      <c r="E124" s="133">
        <f>E126+E128+E130</f>
        <v>53.55</v>
      </c>
      <c r="F124" s="133">
        <f t="shared" si="34"/>
        <v>100</v>
      </c>
    </row>
    <row r="125" spans="1:6" ht="12.75">
      <c r="A125" s="125" t="s">
        <v>102</v>
      </c>
      <c r="B125" s="473" t="s">
        <v>96</v>
      </c>
      <c r="C125" s="149" t="s">
        <v>4</v>
      </c>
      <c r="D125" s="143">
        <f aca="true" t="shared" si="35" ref="D125:D130">E125+F125</f>
        <v>111.55</v>
      </c>
      <c r="E125" s="83">
        <v>53.55</v>
      </c>
      <c r="F125" s="216">
        <v>58</v>
      </c>
    </row>
    <row r="126" spans="1:6" ht="12.75">
      <c r="A126" s="125"/>
      <c r="B126" s="475" t="s">
        <v>97</v>
      </c>
      <c r="C126" s="77" t="s">
        <v>5</v>
      </c>
      <c r="D126" s="144">
        <f t="shared" si="35"/>
        <v>111.55</v>
      </c>
      <c r="E126" s="92">
        <v>53.55</v>
      </c>
      <c r="F126" s="139">
        <v>58</v>
      </c>
    </row>
    <row r="127" spans="1:6" ht="12.75">
      <c r="A127" s="125" t="s">
        <v>102</v>
      </c>
      <c r="B127" s="473" t="s">
        <v>98</v>
      </c>
      <c r="C127" s="149" t="s">
        <v>4</v>
      </c>
      <c r="D127" s="143">
        <f t="shared" si="35"/>
        <v>12</v>
      </c>
      <c r="E127" s="143">
        <v>0</v>
      </c>
      <c r="F127" s="216">
        <v>12</v>
      </c>
    </row>
    <row r="128" spans="1:6" ht="12.75">
      <c r="A128" s="125"/>
      <c r="B128" s="475" t="s">
        <v>99</v>
      </c>
      <c r="C128" s="77" t="s">
        <v>5</v>
      </c>
      <c r="D128" s="144">
        <f t="shared" si="35"/>
        <v>12</v>
      </c>
      <c r="E128" s="144">
        <v>0</v>
      </c>
      <c r="F128" s="139">
        <v>12</v>
      </c>
    </row>
    <row r="129" spans="1:6" ht="12.75">
      <c r="A129" s="125" t="s">
        <v>102</v>
      </c>
      <c r="B129" s="473" t="s">
        <v>100</v>
      </c>
      <c r="C129" s="149" t="s">
        <v>4</v>
      </c>
      <c r="D129" s="143">
        <f t="shared" si="35"/>
        <v>30</v>
      </c>
      <c r="E129" s="143">
        <v>0</v>
      </c>
      <c r="F129" s="474">
        <v>30</v>
      </c>
    </row>
    <row r="130" spans="1:6" ht="12.75">
      <c r="A130" s="138"/>
      <c r="B130" s="92" t="s">
        <v>101</v>
      </c>
      <c r="C130" s="77" t="s">
        <v>5</v>
      </c>
      <c r="D130" s="144">
        <f t="shared" si="35"/>
        <v>30</v>
      </c>
      <c r="E130" s="144">
        <v>0</v>
      </c>
      <c r="F130" s="145">
        <v>30</v>
      </c>
    </row>
    <row r="131" spans="1:6" ht="12.75" hidden="1">
      <c r="A131" s="10"/>
      <c r="B131" s="109" t="s">
        <v>32</v>
      </c>
      <c r="C131" s="100"/>
      <c r="D131" s="14"/>
      <c r="E131" s="99"/>
      <c r="F131" s="14"/>
    </row>
    <row r="132" spans="1:6" ht="12.75" hidden="1">
      <c r="A132" s="10"/>
      <c r="B132" s="110"/>
      <c r="C132" s="101"/>
      <c r="D132" s="19"/>
      <c r="E132" s="41"/>
      <c r="F132" s="19"/>
    </row>
    <row r="133" spans="1:6" ht="12.75">
      <c r="A133" s="200"/>
      <c r="B133" s="2"/>
      <c r="C133" s="3"/>
      <c r="D133" s="2"/>
      <c r="E133" s="2"/>
      <c r="F133" s="324"/>
    </row>
  </sheetData>
  <sheetProtection/>
  <mergeCells count="20">
    <mergeCell ref="B7:F7"/>
    <mergeCell ref="B8:F8"/>
    <mergeCell ref="B72:F72"/>
    <mergeCell ref="B83:F83"/>
    <mergeCell ref="B84:F84"/>
    <mergeCell ref="B60:F60"/>
    <mergeCell ref="B28:F28"/>
    <mergeCell ref="B35:F35"/>
    <mergeCell ref="B36:F36"/>
    <mergeCell ref="B51:F51"/>
    <mergeCell ref="A12:A15"/>
    <mergeCell ref="F12:F15"/>
    <mergeCell ref="E12:E15"/>
    <mergeCell ref="B27:F27"/>
    <mergeCell ref="B108:F108"/>
    <mergeCell ref="B107:F107"/>
    <mergeCell ref="B95:F95"/>
    <mergeCell ref="B59:F59"/>
    <mergeCell ref="B71:F71"/>
    <mergeCell ref="B52:F52"/>
  </mergeCells>
  <printOptions horizontalCentered="1"/>
  <pageMargins left="0.1968503937007874" right="0.1968503937007874" top="0.3937007874015748" bottom="0.3937007874015748" header="0.31496062992125984" footer="0.31496062992125984"/>
  <pageSetup fitToHeight="30" horizontalDpi="600" verticalDpi="600" orientation="portrait" paperSize="9" scale="99" r:id="rId1"/>
  <rowBreaks count="1" manualBreakCount="1">
    <brk id="70" max="5" man="1"/>
  </rowBreaks>
</worksheet>
</file>

<file path=xl/worksheets/sheet4.xml><?xml version="1.0" encoding="utf-8"?>
<worksheet xmlns="http://schemas.openxmlformats.org/spreadsheetml/2006/main" xmlns:r="http://schemas.openxmlformats.org/officeDocument/2006/relationships">
  <sheetPr>
    <tabColor rgb="FF92D050"/>
  </sheetPr>
  <dimension ref="A1:M324"/>
  <sheetViews>
    <sheetView zoomScaleSheetLayoutView="100" zoomScalePageLayoutView="0" workbookViewId="0" topLeftCell="A1">
      <pane xSplit="2" ySplit="15" topLeftCell="C16" activePane="bottomRight" state="frozen"/>
      <selection pane="topLeft" activeCell="A1" sqref="A1"/>
      <selection pane="topRight" activeCell="B1" sqref="B1"/>
      <selection pane="bottomLeft" activeCell="A17" sqref="A17"/>
      <selection pane="bottomRight" activeCell="T126" sqref="T126"/>
    </sheetView>
  </sheetViews>
  <sheetFormatPr defaultColWidth="9.140625" defaultRowHeight="12.75"/>
  <cols>
    <col min="1" max="1" width="9.140625" style="159" customWidth="1"/>
    <col min="2" max="2" width="52.7109375" style="29" customWidth="1"/>
    <col min="3" max="3" width="4.57421875" style="159" customWidth="1"/>
    <col min="4" max="4" width="11.421875" style="29" customWidth="1"/>
    <col min="5" max="5" width="13.28125" style="29" customWidth="1"/>
    <col min="6" max="6" width="11.57421875" style="160" customWidth="1"/>
    <col min="7" max="16384" width="9.140625" style="29" customWidth="1"/>
  </cols>
  <sheetData>
    <row r="1" spans="2:5" ht="12.75">
      <c r="B1" s="57" t="s">
        <v>103</v>
      </c>
      <c r="E1" s="183" t="s">
        <v>78</v>
      </c>
    </row>
    <row r="2" spans="4:5" ht="12.75">
      <c r="D2" s="162"/>
      <c r="E2" s="184" t="s">
        <v>79</v>
      </c>
    </row>
    <row r="3" ht="12.75">
      <c r="D3" s="162"/>
    </row>
    <row r="4" ht="12.75">
      <c r="B4" s="29" t="s">
        <v>6</v>
      </c>
    </row>
    <row r="5" spans="2:5" ht="12.75">
      <c r="B5" s="29" t="s">
        <v>7</v>
      </c>
      <c r="E5" s="163"/>
    </row>
    <row r="6" ht="12.75">
      <c r="E6" s="163"/>
    </row>
    <row r="7" spans="2:6" ht="12.75">
      <c r="B7" s="712" t="s">
        <v>33</v>
      </c>
      <c r="C7" s="712"/>
      <c r="D7" s="712"/>
      <c r="E7" s="712"/>
      <c r="F7" s="712"/>
    </row>
    <row r="8" spans="2:6" ht="12.75">
      <c r="B8" s="712" t="s">
        <v>77</v>
      </c>
      <c r="C8" s="712"/>
      <c r="D8" s="712"/>
      <c r="E8" s="712"/>
      <c r="F8" s="712"/>
    </row>
    <row r="9" spans="2:6" ht="12.75">
      <c r="B9" s="164"/>
      <c r="C9" s="164"/>
      <c r="D9" s="164"/>
      <c r="E9" s="164"/>
      <c r="F9" s="165"/>
    </row>
    <row r="10" spans="2:6" ht="12.75">
      <c r="B10" s="95"/>
      <c r="C10" s="164"/>
      <c r="D10" s="164"/>
      <c r="E10" s="164"/>
      <c r="F10" s="165"/>
    </row>
    <row r="11" spans="3:6" ht="12.75">
      <c r="C11" s="166"/>
      <c r="D11" s="167"/>
      <c r="E11" s="95"/>
      <c r="F11" s="169" t="s">
        <v>40</v>
      </c>
    </row>
    <row r="12" spans="1:6" ht="12.75" customHeight="1">
      <c r="A12" s="774" t="s">
        <v>53</v>
      </c>
      <c r="B12" s="485" t="s">
        <v>165</v>
      </c>
      <c r="C12" s="269" t="s">
        <v>1</v>
      </c>
      <c r="D12" s="269" t="s">
        <v>0</v>
      </c>
      <c r="E12" s="776" t="s">
        <v>442</v>
      </c>
      <c r="F12" s="776" t="s">
        <v>46</v>
      </c>
    </row>
    <row r="13" spans="1:6" ht="12.75" customHeight="1">
      <c r="A13" s="775"/>
      <c r="B13" s="248" t="s">
        <v>9</v>
      </c>
      <c r="C13" s="124"/>
      <c r="D13" s="124"/>
      <c r="E13" s="777"/>
      <c r="F13" s="777"/>
    </row>
    <row r="14" spans="1:6" ht="12.75">
      <c r="A14" s="775"/>
      <c r="B14" s="248" t="s">
        <v>121</v>
      </c>
      <c r="C14" s="124"/>
      <c r="D14" s="486"/>
      <c r="E14" s="777"/>
      <c r="F14" s="777"/>
    </row>
    <row r="15" spans="1:6" ht="12.75">
      <c r="A15" s="775"/>
      <c r="B15" s="224"/>
      <c r="C15" s="156"/>
      <c r="D15" s="487"/>
      <c r="E15" s="778"/>
      <c r="F15" s="778"/>
    </row>
    <row r="16" spans="1:6" s="159" customFormat="1" ht="12.75">
      <c r="A16" s="124"/>
      <c r="B16" s="488">
        <v>0</v>
      </c>
      <c r="C16" s="489">
        <v>1</v>
      </c>
      <c r="D16" s="489" t="s">
        <v>447</v>
      </c>
      <c r="E16" s="156">
        <v>3</v>
      </c>
      <c r="F16" s="156">
        <v>4</v>
      </c>
    </row>
    <row r="17" spans="1:6" ht="12.75">
      <c r="A17" s="124"/>
      <c r="B17" s="63" t="s">
        <v>12</v>
      </c>
      <c r="C17" s="64" t="s">
        <v>4</v>
      </c>
      <c r="D17" s="62">
        <f>D19+D28</f>
        <v>153108</v>
      </c>
      <c r="E17" s="62">
        <f>E19+E28</f>
        <v>84242</v>
      </c>
      <c r="F17" s="62">
        <f>F19+F28</f>
        <v>68866</v>
      </c>
    </row>
    <row r="18" spans="1:6" ht="13.5" thickBot="1">
      <c r="A18" s="124"/>
      <c r="B18" s="201"/>
      <c r="C18" s="205" t="s">
        <v>5</v>
      </c>
      <c r="D18" s="203">
        <f>D20+D32</f>
        <v>28905</v>
      </c>
      <c r="E18" s="203">
        <f>E20+E32</f>
        <v>28261</v>
      </c>
      <c r="F18" s="203">
        <f>F20+F32</f>
        <v>644</v>
      </c>
    </row>
    <row r="19" spans="1:6" ht="12.75">
      <c r="A19" s="124"/>
      <c r="B19" s="107" t="s">
        <v>24</v>
      </c>
      <c r="C19" s="124" t="s">
        <v>4</v>
      </c>
      <c r="D19" s="155">
        <f aca="true" t="shared" si="0" ref="D19:F20">D22+D24</f>
        <v>152718</v>
      </c>
      <c r="E19" s="155">
        <f t="shared" si="0"/>
        <v>84242</v>
      </c>
      <c r="F19" s="155">
        <f t="shared" si="0"/>
        <v>68476</v>
      </c>
    </row>
    <row r="20" spans="1:6" ht="12.75">
      <c r="A20" s="124"/>
      <c r="B20" s="123" t="s">
        <v>10</v>
      </c>
      <c r="C20" s="156" t="s">
        <v>5</v>
      </c>
      <c r="D20" s="155">
        <f t="shared" si="0"/>
        <v>28515</v>
      </c>
      <c r="E20" s="155">
        <f t="shared" si="0"/>
        <v>28261</v>
      </c>
      <c r="F20" s="155">
        <f t="shared" si="0"/>
        <v>254</v>
      </c>
    </row>
    <row r="21" spans="1:6" s="57" customFormat="1" ht="15" customHeight="1">
      <c r="A21" s="124"/>
      <c r="B21" s="701" t="s">
        <v>191</v>
      </c>
      <c r="C21" s="702"/>
      <c r="D21" s="702"/>
      <c r="E21" s="702"/>
      <c r="F21" s="703"/>
    </row>
    <row r="22" spans="1:6" ht="24.75" customHeight="1">
      <c r="A22" s="124"/>
      <c r="B22" s="240" t="s">
        <v>448</v>
      </c>
      <c r="C22" s="128" t="s">
        <v>4</v>
      </c>
      <c r="D22" s="129">
        <f aca="true" t="shared" si="1" ref="D22:F23">D94</f>
        <v>89</v>
      </c>
      <c r="E22" s="129">
        <f>E94</f>
        <v>0</v>
      </c>
      <c r="F22" s="129">
        <f t="shared" si="1"/>
        <v>89</v>
      </c>
    </row>
    <row r="23" spans="1:6" ht="24.75" customHeight="1">
      <c r="A23" s="124"/>
      <c r="B23" s="241"/>
      <c r="C23" s="103" t="s">
        <v>5</v>
      </c>
      <c r="D23" s="104">
        <f t="shared" si="1"/>
        <v>89</v>
      </c>
      <c r="E23" s="104">
        <f>E95</f>
        <v>0</v>
      </c>
      <c r="F23" s="104">
        <f t="shared" si="1"/>
        <v>89</v>
      </c>
    </row>
    <row r="24" spans="1:6" ht="12.75">
      <c r="A24" s="124"/>
      <c r="B24" s="154" t="s">
        <v>37</v>
      </c>
      <c r="C24" s="128" t="s">
        <v>4</v>
      </c>
      <c r="D24" s="129">
        <f aca="true" t="shared" si="2" ref="D24:F25">D39+D47+D57</f>
        <v>152629</v>
      </c>
      <c r="E24" s="62">
        <f>E39+E47+E57</f>
        <v>84242</v>
      </c>
      <c r="F24" s="62">
        <f t="shared" si="2"/>
        <v>68387</v>
      </c>
    </row>
    <row r="25" spans="1:6" ht="12.75">
      <c r="A25" s="124"/>
      <c r="B25" s="225" t="s">
        <v>126</v>
      </c>
      <c r="C25" s="103" t="s">
        <v>5</v>
      </c>
      <c r="D25" s="104">
        <f t="shared" si="2"/>
        <v>28426</v>
      </c>
      <c r="E25" s="104">
        <f>E40+E48+E58</f>
        <v>28261</v>
      </c>
      <c r="F25" s="104">
        <f t="shared" si="2"/>
        <v>165</v>
      </c>
    </row>
    <row r="26" spans="1:6" s="57" customFormat="1" ht="12.75">
      <c r="A26" s="124"/>
      <c r="B26" s="217" t="s">
        <v>56</v>
      </c>
      <c r="C26" s="190" t="s">
        <v>4</v>
      </c>
      <c r="D26" s="133">
        <f aca="true" t="shared" si="3" ref="D26:F27">D98</f>
        <v>152629</v>
      </c>
      <c r="E26" s="133">
        <f>E98</f>
        <v>84242</v>
      </c>
      <c r="F26" s="133">
        <f t="shared" si="3"/>
        <v>68387</v>
      </c>
    </row>
    <row r="27" spans="1:6" s="57" customFormat="1" ht="12.75">
      <c r="A27" s="124"/>
      <c r="B27" s="61"/>
      <c r="C27" s="98" t="s">
        <v>5</v>
      </c>
      <c r="D27" s="133">
        <f t="shared" si="3"/>
        <v>28426</v>
      </c>
      <c r="E27" s="133">
        <f>E99</f>
        <v>28261</v>
      </c>
      <c r="F27" s="133">
        <f t="shared" si="3"/>
        <v>165</v>
      </c>
    </row>
    <row r="28" spans="1:6" ht="12.75">
      <c r="A28" s="124"/>
      <c r="B28" s="131" t="s">
        <v>21</v>
      </c>
      <c r="C28" s="128" t="s">
        <v>4</v>
      </c>
      <c r="D28" s="129">
        <f aca="true" t="shared" si="4" ref="D28:F29">D31</f>
        <v>390</v>
      </c>
      <c r="E28" s="129">
        <f>E31</f>
        <v>0</v>
      </c>
      <c r="F28" s="129">
        <f t="shared" si="4"/>
        <v>390</v>
      </c>
    </row>
    <row r="29" spans="1:6" ht="12.75">
      <c r="A29" s="124"/>
      <c r="B29" s="204"/>
      <c r="C29" s="103" t="s">
        <v>5</v>
      </c>
      <c r="D29" s="104">
        <f t="shared" si="4"/>
        <v>390</v>
      </c>
      <c r="E29" s="104">
        <f>E32</f>
        <v>0</v>
      </c>
      <c r="F29" s="104">
        <f t="shared" si="4"/>
        <v>390</v>
      </c>
    </row>
    <row r="30" spans="1:6" s="57" customFormat="1" ht="15" customHeight="1">
      <c r="A30" s="124"/>
      <c r="B30" s="701" t="s">
        <v>191</v>
      </c>
      <c r="C30" s="702"/>
      <c r="D30" s="702"/>
      <c r="E30" s="702"/>
      <c r="F30" s="703"/>
    </row>
    <row r="31" spans="1:6" ht="28.5" customHeight="1">
      <c r="A31" s="124"/>
      <c r="B31" s="232" t="s">
        <v>157</v>
      </c>
      <c r="C31" s="54" t="s">
        <v>4</v>
      </c>
      <c r="D31" s="56">
        <f aca="true" t="shared" si="5" ref="D31:F32">D103</f>
        <v>390</v>
      </c>
      <c r="E31" s="56">
        <f>E103</f>
        <v>0</v>
      </c>
      <c r="F31" s="56">
        <f t="shared" si="5"/>
        <v>390</v>
      </c>
    </row>
    <row r="32" spans="1:6" ht="12.75">
      <c r="A32" s="124"/>
      <c r="B32" s="239"/>
      <c r="C32" s="58" t="s">
        <v>5</v>
      </c>
      <c r="D32" s="59">
        <f t="shared" si="5"/>
        <v>390</v>
      </c>
      <c r="E32" s="59">
        <f>E104</f>
        <v>0</v>
      </c>
      <c r="F32" s="59">
        <f t="shared" si="5"/>
        <v>390</v>
      </c>
    </row>
    <row r="33" spans="1:6" ht="12.75">
      <c r="A33" s="124"/>
      <c r="B33" s="713" t="s">
        <v>13</v>
      </c>
      <c r="C33" s="713"/>
      <c r="D33" s="713"/>
      <c r="E33" s="714"/>
      <c r="F33" s="715"/>
    </row>
    <row r="34" spans="1:6" ht="12.75">
      <c r="A34" s="124"/>
      <c r="B34" s="710" t="s">
        <v>8</v>
      </c>
      <c r="C34" s="710"/>
      <c r="D34" s="710"/>
      <c r="E34" s="710"/>
      <c r="F34" s="711"/>
    </row>
    <row r="35" spans="1:6" ht="12.75">
      <c r="A35" s="124"/>
      <c r="B35" s="63" t="s">
        <v>12</v>
      </c>
      <c r="C35" s="60" t="s">
        <v>4</v>
      </c>
      <c r="D35" s="62">
        <f aca="true" t="shared" si="6" ref="D35:F36">D37</f>
        <v>145179</v>
      </c>
      <c r="E35" s="62">
        <f>E37</f>
        <v>84066</v>
      </c>
      <c r="F35" s="62">
        <f t="shared" si="6"/>
        <v>61113</v>
      </c>
    </row>
    <row r="36" spans="1:6" ht="13.5" thickBot="1">
      <c r="A36" s="124"/>
      <c r="B36" s="201"/>
      <c r="C36" s="202" t="s">
        <v>5</v>
      </c>
      <c r="D36" s="203">
        <f t="shared" si="6"/>
        <v>28286</v>
      </c>
      <c r="E36" s="203">
        <f>E38</f>
        <v>28124</v>
      </c>
      <c r="F36" s="203">
        <f t="shared" si="6"/>
        <v>162</v>
      </c>
    </row>
    <row r="37" spans="1:6" ht="12.75">
      <c r="A37" s="124"/>
      <c r="B37" s="107" t="s">
        <v>24</v>
      </c>
      <c r="C37" s="124" t="s">
        <v>4</v>
      </c>
      <c r="D37" s="155">
        <f aca="true" t="shared" si="7" ref="D37:F38">D39</f>
        <v>145179</v>
      </c>
      <c r="E37" s="155">
        <f>E39</f>
        <v>84066</v>
      </c>
      <c r="F37" s="155">
        <f t="shared" si="7"/>
        <v>61113</v>
      </c>
    </row>
    <row r="38" spans="1:6" ht="12.75">
      <c r="A38" s="124"/>
      <c r="B38" s="123" t="s">
        <v>10</v>
      </c>
      <c r="C38" s="156" t="s">
        <v>5</v>
      </c>
      <c r="D38" s="157">
        <f t="shared" si="7"/>
        <v>28286</v>
      </c>
      <c r="E38" s="157">
        <f>E40</f>
        <v>28124</v>
      </c>
      <c r="F38" s="157">
        <f t="shared" si="7"/>
        <v>162</v>
      </c>
    </row>
    <row r="39" spans="1:6" ht="12.75">
      <c r="A39" s="124"/>
      <c r="B39" s="121" t="s">
        <v>37</v>
      </c>
      <c r="C39" s="98" t="s">
        <v>4</v>
      </c>
      <c r="D39" s="129">
        <f aca="true" t="shared" si="8" ref="D39:F40">D121+D149+D246</f>
        <v>145179</v>
      </c>
      <c r="E39" s="129">
        <f>E121+E149+E246</f>
        <v>84066</v>
      </c>
      <c r="F39" s="129">
        <f t="shared" si="8"/>
        <v>61113</v>
      </c>
    </row>
    <row r="40" spans="1:6" ht="12.75">
      <c r="A40" s="124"/>
      <c r="B40" s="123"/>
      <c r="C40" s="191" t="s">
        <v>5</v>
      </c>
      <c r="D40" s="104">
        <f t="shared" si="8"/>
        <v>28286</v>
      </c>
      <c r="E40" s="104">
        <f>E122+E150+E247</f>
        <v>28124</v>
      </c>
      <c r="F40" s="104">
        <f t="shared" si="8"/>
        <v>162</v>
      </c>
    </row>
    <row r="41" spans="1:6" ht="12.75">
      <c r="A41" s="124"/>
      <c r="B41" s="713" t="s">
        <v>14</v>
      </c>
      <c r="C41" s="713"/>
      <c r="D41" s="713"/>
      <c r="E41" s="713"/>
      <c r="F41" s="721"/>
    </row>
    <row r="42" spans="1:6" ht="12.75">
      <c r="A42" s="124"/>
      <c r="B42" s="710" t="s">
        <v>8</v>
      </c>
      <c r="C42" s="710"/>
      <c r="D42" s="710"/>
      <c r="E42" s="710"/>
      <c r="F42" s="711"/>
    </row>
    <row r="43" spans="1:6" ht="12.75">
      <c r="A43" s="124"/>
      <c r="B43" s="63" t="s">
        <v>12</v>
      </c>
      <c r="C43" s="60" t="s">
        <v>4</v>
      </c>
      <c r="D43" s="62">
        <f aca="true" t="shared" si="9" ref="D43:F44">D45</f>
        <v>7059</v>
      </c>
      <c r="E43" s="62">
        <f>E45</f>
        <v>176</v>
      </c>
      <c r="F43" s="62">
        <f t="shared" si="9"/>
        <v>6883</v>
      </c>
    </row>
    <row r="44" spans="1:6" ht="13.5" thickBot="1">
      <c r="A44" s="124"/>
      <c r="B44" s="201"/>
      <c r="C44" s="202" t="s">
        <v>5</v>
      </c>
      <c r="D44" s="203">
        <f t="shared" si="9"/>
        <v>138</v>
      </c>
      <c r="E44" s="203">
        <f>E46</f>
        <v>137</v>
      </c>
      <c r="F44" s="203">
        <f t="shared" si="9"/>
        <v>1</v>
      </c>
    </row>
    <row r="45" spans="1:6" ht="12.75">
      <c r="A45" s="124"/>
      <c r="B45" s="107" t="s">
        <v>24</v>
      </c>
      <c r="C45" s="124" t="s">
        <v>4</v>
      </c>
      <c r="D45" s="155">
        <f aca="true" t="shared" si="10" ref="D45:F46">D47</f>
        <v>7059</v>
      </c>
      <c r="E45" s="155">
        <f>E47</f>
        <v>176</v>
      </c>
      <c r="F45" s="155">
        <f t="shared" si="10"/>
        <v>6883</v>
      </c>
    </row>
    <row r="46" spans="1:6" ht="12.75">
      <c r="A46" s="124"/>
      <c r="B46" s="123" t="s">
        <v>10</v>
      </c>
      <c r="C46" s="156" t="s">
        <v>5</v>
      </c>
      <c r="D46" s="157">
        <f t="shared" si="10"/>
        <v>138</v>
      </c>
      <c r="E46" s="157">
        <f>E48</f>
        <v>137</v>
      </c>
      <c r="F46" s="157">
        <f t="shared" si="10"/>
        <v>1</v>
      </c>
    </row>
    <row r="47" spans="1:6" ht="12.75">
      <c r="A47" s="124"/>
      <c r="B47" s="121" t="s">
        <v>37</v>
      </c>
      <c r="C47" s="60" t="s">
        <v>4</v>
      </c>
      <c r="D47" s="62">
        <f aca="true" t="shared" si="11" ref="D47:F48">D258</f>
        <v>7059</v>
      </c>
      <c r="E47" s="62">
        <f>E258</f>
        <v>176</v>
      </c>
      <c r="F47" s="62">
        <f t="shared" si="11"/>
        <v>6883</v>
      </c>
    </row>
    <row r="48" spans="1:6" ht="12.75">
      <c r="A48" s="124"/>
      <c r="B48" s="123"/>
      <c r="C48" s="103" t="s">
        <v>5</v>
      </c>
      <c r="D48" s="104">
        <f t="shared" si="11"/>
        <v>138</v>
      </c>
      <c r="E48" s="104">
        <f>E259</f>
        <v>137</v>
      </c>
      <c r="F48" s="104">
        <f>F259</f>
        <v>1</v>
      </c>
    </row>
    <row r="49" spans="1:6" ht="12.75">
      <c r="A49" s="124"/>
      <c r="B49" s="713" t="s">
        <v>15</v>
      </c>
      <c r="C49" s="713"/>
      <c r="D49" s="713"/>
      <c r="E49" s="713"/>
      <c r="F49" s="721"/>
    </row>
    <row r="50" spans="1:6" ht="12.75">
      <c r="A50" s="124"/>
      <c r="B50" s="710" t="s">
        <v>8</v>
      </c>
      <c r="C50" s="710"/>
      <c r="D50" s="710"/>
      <c r="E50" s="710"/>
      <c r="F50" s="711"/>
    </row>
    <row r="51" spans="1:6" ht="12.75">
      <c r="A51" s="124"/>
      <c r="B51" s="63" t="s">
        <v>12</v>
      </c>
      <c r="C51" s="60" t="s">
        <v>4</v>
      </c>
      <c r="D51" s="62">
        <f aca="true" t="shared" si="12" ref="D51:F52">D53+D59</f>
        <v>870</v>
      </c>
      <c r="E51" s="62">
        <f>E53+E59</f>
        <v>0</v>
      </c>
      <c r="F51" s="62">
        <f t="shared" si="12"/>
        <v>870</v>
      </c>
    </row>
    <row r="52" spans="1:6" ht="13.5" thickBot="1">
      <c r="A52" s="124"/>
      <c r="B52" s="201"/>
      <c r="C52" s="202" t="s">
        <v>5</v>
      </c>
      <c r="D52" s="203">
        <f t="shared" si="12"/>
        <v>481</v>
      </c>
      <c r="E52" s="203">
        <f>E54+E60</f>
        <v>0</v>
      </c>
      <c r="F52" s="203">
        <f t="shared" si="12"/>
        <v>481</v>
      </c>
    </row>
    <row r="53" spans="1:6" ht="12.75">
      <c r="A53" s="124"/>
      <c r="B53" s="107" t="s">
        <v>24</v>
      </c>
      <c r="C53" s="124" t="s">
        <v>4</v>
      </c>
      <c r="D53" s="155">
        <f aca="true" t="shared" si="13" ref="D53:F54">D55+D57</f>
        <v>480</v>
      </c>
      <c r="E53" s="155">
        <f>E55+E57</f>
        <v>0</v>
      </c>
      <c r="F53" s="155">
        <f t="shared" si="13"/>
        <v>480</v>
      </c>
    </row>
    <row r="54" spans="1:6" ht="12.75">
      <c r="A54" s="124"/>
      <c r="B54" s="123" t="s">
        <v>10</v>
      </c>
      <c r="C54" s="156" t="s">
        <v>5</v>
      </c>
      <c r="D54" s="157">
        <f t="shared" si="13"/>
        <v>91</v>
      </c>
      <c r="E54" s="157">
        <f>E56+E58</f>
        <v>0</v>
      </c>
      <c r="F54" s="157">
        <f t="shared" si="13"/>
        <v>91</v>
      </c>
    </row>
    <row r="55" spans="1:6" ht="15" customHeight="1">
      <c r="A55" s="124"/>
      <c r="B55" s="120" t="s">
        <v>41</v>
      </c>
      <c r="C55" s="60" t="s">
        <v>4</v>
      </c>
      <c r="D55" s="129">
        <f aca="true" t="shared" si="14" ref="D55:F56">D80</f>
        <v>89</v>
      </c>
      <c r="E55" s="129">
        <f>E80</f>
        <v>0</v>
      </c>
      <c r="F55" s="129">
        <f t="shared" si="14"/>
        <v>89</v>
      </c>
    </row>
    <row r="56" spans="1:6" ht="15" customHeight="1">
      <c r="A56" s="124"/>
      <c r="B56" s="226" t="s">
        <v>42</v>
      </c>
      <c r="C56" s="103" t="s">
        <v>5</v>
      </c>
      <c r="D56" s="104">
        <f t="shared" si="14"/>
        <v>89</v>
      </c>
      <c r="E56" s="104">
        <f>E81</f>
        <v>0</v>
      </c>
      <c r="F56" s="104">
        <f t="shared" si="14"/>
        <v>89</v>
      </c>
    </row>
    <row r="57" spans="1:6" ht="12.75">
      <c r="A57" s="124"/>
      <c r="B57" s="121" t="s">
        <v>37</v>
      </c>
      <c r="C57" s="60" t="s">
        <v>4</v>
      </c>
      <c r="D57" s="62">
        <f aca="true" t="shared" si="15" ref="D57:F58">D71</f>
        <v>391</v>
      </c>
      <c r="E57" s="62">
        <f>E71</f>
        <v>0</v>
      </c>
      <c r="F57" s="62">
        <f t="shared" si="15"/>
        <v>391</v>
      </c>
    </row>
    <row r="58" spans="1:6" ht="12.75">
      <c r="A58" s="124"/>
      <c r="B58" s="123"/>
      <c r="C58" s="103" t="s">
        <v>5</v>
      </c>
      <c r="D58" s="62">
        <f t="shared" si="15"/>
        <v>2</v>
      </c>
      <c r="E58" s="62">
        <f>E72</f>
        <v>0</v>
      </c>
      <c r="F58" s="62">
        <f t="shared" si="15"/>
        <v>2</v>
      </c>
    </row>
    <row r="59" spans="1:6" ht="12.75">
      <c r="A59" s="124"/>
      <c r="B59" s="131" t="s">
        <v>21</v>
      </c>
      <c r="C59" s="128" t="s">
        <v>4</v>
      </c>
      <c r="D59" s="129">
        <f aca="true" t="shared" si="16" ref="D59:F60">D63</f>
        <v>390</v>
      </c>
      <c r="E59" s="129">
        <f>E63</f>
        <v>0</v>
      </c>
      <c r="F59" s="129">
        <f t="shared" si="16"/>
        <v>390</v>
      </c>
    </row>
    <row r="60" spans="1:6" ht="12.75">
      <c r="A60" s="124"/>
      <c r="B60" s="204"/>
      <c r="C60" s="103" t="s">
        <v>5</v>
      </c>
      <c r="D60" s="104">
        <f t="shared" si="16"/>
        <v>390</v>
      </c>
      <c r="E60" s="104">
        <f>E64</f>
        <v>0</v>
      </c>
      <c r="F60" s="104">
        <f t="shared" si="16"/>
        <v>390</v>
      </c>
    </row>
    <row r="61" spans="1:6" ht="12.75" hidden="1">
      <c r="A61" s="124"/>
      <c r="B61" s="223" t="s">
        <v>29</v>
      </c>
      <c r="C61" s="60" t="s">
        <v>4</v>
      </c>
      <c r="D61" s="62"/>
      <c r="E61" s="62"/>
      <c r="F61" s="62"/>
    </row>
    <row r="62" spans="1:6" ht="12.75" hidden="1">
      <c r="A62" s="124"/>
      <c r="B62" s="123"/>
      <c r="C62" s="103" t="s">
        <v>5</v>
      </c>
      <c r="D62" s="104"/>
      <c r="E62" s="104"/>
      <c r="F62" s="104"/>
    </row>
    <row r="63" spans="1:6" ht="15" customHeight="1">
      <c r="A63" s="124"/>
      <c r="B63" s="120" t="s">
        <v>41</v>
      </c>
      <c r="C63" s="60" t="s">
        <v>4</v>
      </c>
      <c r="D63" s="129">
        <f aca="true" t="shared" si="17" ref="D63:F64">D85</f>
        <v>390</v>
      </c>
      <c r="E63" s="129">
        <f>E85</f>
        <v>0</v>
      </c>
      <c r="F63" s="129">
        <f t="shared" si="17"/>
        <v>390</v>
      </c>
    </row>
    <row r="64" spans="1:6" ht="15" customHeight="1">
      <c r="A64" s="124"/>
      <c r="B64" s="226" t="s">
        <v>42</v>
      </c>
      <c r="C64" s="103" t="s">
        <v>5</v>
      </c>
      <c r="D64" s="104">
        <f t="shared" si="17"/>
        <v>390</v>
      </c>
      <c r="E64" s="104">
        <f>E86</f>
        <v>0</v>
      </c>
      <c r="F64" s="104">
        <f t="shared" si="17"/>
        <v>390</v>
      </c>
    </row>
    <row r="65" spans="1:6" ht="12.75">
      <c r="A65" s="124"/>
      <c r="B65" s="716" t="s">
        <v>26</v>
      </c>
      <c r="C65" s="716"/>
      <c r="D65" s="716"/>
      <c r="E65" s="716"/>
      <c r="F65" s="779"/>
    </row>
    <row r="66" spans="1:6" ht="12.75">
      <c r="A66" s="124"/>
      <c r="B66" s="710" t="s">
        <v>8</v>
      </c>
      <c r="C66" s="710"/>
      <c r="D66" s="710"/>
      <c r="E66" s="710"/>
      <c r="F66" s="711"/>
    </row>
    <row r="67" spans="1:6" ht="13.5" customHeight="1">
      <c r="A67" s="124"/>
      <c r="B67" s="63" t="s">
        <v>12</v>
      </c>
      <c r="C67" s="60" t="s">
        <v>4</v>
      </c>
      <c r="D67" s="62">
        <f aca="true" t="shared" si="18" ref="D67:F68">D69</f>
        <v>391</v>
      </c>
      <c r="E67" s="62">
        <f>E69</f>
        <v>0</v>
      </c>
      <c r="F67" s="62">
        <f t="shared" si="18"/>
        <v>391</v>
      </c>
    </row>
    <row r="68" spans="1:6" ht="13.5" thickBot="1">
      <c r="A68" s="124"/>
      <c r="B68" s="201"/>
      <c r="C68" s="202" t="s">
        <v>5</v>
      </c>
      <c r="D68" s="203">
        <f t="shared" si="18"/>
        <v>2</v>
      </c>
      <c r="E68" s="203">
        <f>E70</f>
        <v>0</v>
      </c>
      <c r="F68" s="203">
        <f t="shared" si="18"/>
        <v>2</v>
      </c>
    </row>
    <row r="69" spans="1:6" ht="12.75">
      <c r="A69" s="124"/>
      <c r="B69" s="107" t="s">
        <v>24</v>
      </c>
      <c r="C69" s="124" t="s">
        <v>4</v>
      </c>
      <c r="D69" s="155">
        <f aca="true" t="shared" si="19" ref="D69:F70">D71</f>
        <v>391</v>
      </c>
      <c r="E69" s="155">
        <f>E71</f>
        <v>0</v>
      </c>
      <c r="F69" s="155">
        <f t="shared" si="19"/>
        <v>391</v>
      </c>
    </row>
    <row r="70" spans="1:6" ht="12.75">
      <c r="A70" s="124"/>
      <c r="B70" s="123" t="s">
        <v>10</v>
      </c>
      <c r="C70" s="156" t="s">
        <v>5</v>
      </c>
      <c r="D70" s="157">
        <f t="shared" si="19"/>
        <v>2</v>
      </c>
      <c r="E70" s="157">
        <f>E72</f>
        <v>0</v>
      </c>
      <c r="F70" s="157">
        <f t="shared" si="19"/>
        <v>2</v>
      </c>
    </row>
    <row r="71" spans="1:6" ht="12.75">
      <c r="A71" s="124"/>
      <c r="B71" s="121" t="s">
        <v>37</v>
      </c>
      <c r="C71" s="60" t="s">
        <v>4</v>
      </c>
      <c r="D71" s="62">
        <f aca="true" t="shared" si="20" ref="D71:F72">D222</f>
        <v>391</v>
      </c>
      <c r="E71" s="62">
        <f t="shared" si="20"/>
        <v>0</v>
      </c>
      <c r="F71" s="62">
        <f t="shared" si="20"/>
        <v>391</v>
      </c>
    </row>
    <row r="72" spans="1:6" ht="12.75">
      <c r="A72" s="124"/>
      <c r="B72" s="123"/>
      <c r="C72" s="103" t="s">
        <v>5</v>
      </c>
      <c r="D72" s="62">
        <f t="shared" si="20"/>
        <v>2</v>
      </c>
      <c r="E72" s="62">
        <f t="shared" si="20"/>
        <v>0</v>
      </c>
      <c r="F72" s="62">
        <f t="shared" si="20"/>
        <v>2</v>
      </c>
    </row>
    <row r="73" spans="1:6" ht="12.75">
      <c r="A73" s="124"/>
      <c r="B73" s="716" t="s">
        <v>28</v>
      </c>
      <c r="C73" s="716"/>
      <c r="D73" s="716"/>
      <c r="E73" s="716"/>
      <c r="F73" s="779"/>
    </row>
    <row r="74" spans="1:6" ht="12.75">
      <c r="A74" s="124"/>
      <c r="B74" s="710" t="s">
        <v>8</v>
      </c>
      <c r="C74" s="710"/>
      <c r="D74" s="710"/>
      <c r="E74" s="710"/>
      <c r="F74" s="711"/>
    </row>
    <row r="75" spans="1:6" ht="12.75">
      <c r="A75" s="124"/>
      <c r="B75" s="63" t="s">
        <v>12</v>
      </c>
      <c r="C75" s="60" t="s">
        <v>4</v>
      </c>
      <c r="D75" s="62">
        <f aca="true" t="shared" si="21" ref="D75:F76">D77+D82</f>
        <v>479</v>
      </c>
      <c r="E75" s="62">
        <f>E77+E82</f>
        <v>0</v>
      </c>
      <c r="F75" s="62">
        <f t="shared" si="21"/>
        <v>479</v>
      </c>
    </row>
    <row r="76" spans="1:6" ht="13.5" thickBot="1">
      <c r="A76" s="124"/>
      <c r="B76" s="201"/>
      <c r="C76" s="202" t="s">
        <v>5</v>
      </c>
      <c r="D76" s="203">
        <f t="shared" si="21"/>
        <v>479</v>
      </c>
      <c r="E76" s="203">
        <f>E78+E83</f>
        <v>0</v>
      </c>
      <c r="F76" s="203">
        <f t="shared" si="21"/>
        <v>479</v>
      </c>
    </row>
    <row r="77" spans="1:6" ht="12.75">
      <c r="A77" s="124"/>
      <c r="B77" s="107" t="s">
        <v>24</v>
      </c>
      <c r="C77" s="124" t="s">
        <v>4</v>
      </c>
      <c r="D77" s="155">
        <f aca="true" t="shared" si="22" ref="D77:F78">D80</f>
        <v>89</v>
      </c>
      <c r="E77" s="155">
        <f>E80</f>
        <v>0</v>
      </c>
      <c r="F77" s="155">
        <f t="shared" si="22"/>
        <v>89</v>
      </c>
    </row>
    <row r="78" spans="1:6" ht="12.75">
      <c r="A78" s="124"/>
      <c r="B78" s="123" t="s">
        <v>10</v>
      </c>
      <c r="C78" s="156" t="s">
        <v>5</v>
      </c>
      <c r="D78" s="157">
        <f t="shared" si="22"/>
        <v>89</v>
      </c>
      <c r="E78" s="157">
        <f>E81</f>
        <v>0</v>
      </c>
      <c r="F78" s="157">
        <f t="shared" si="22"/>
        <v>89</v>
      </c>
    </row>
    <row r="79" spans="1:6" s="180" customFormat="1" ht="15" customHeight="1">
      <c r="A79" s="54"/>
      <c r="B79" s="701" t="s">
        <v>191</v>
      </c>
      <c r="C79" s="702"/>
      <c r="D79" s="702"/>
      <c r="E79" s="702"/>
      <c r="F79" s="703"/>
    </row>
    <row r="80" spans="1:6" ht="25.5">
      <c r="A80" s="124"/>
      <c r="B80" s="240" t="s">
        <v>448</v>
      </c>
      <c r="C80" s="54" t="s">
        <v>4</v>
      </c>
      <c r="D80" s="56">
        <f aca="true" t="shared" si="23" ref="D80:F81">D300</f>
        <v>89</v>
      </c>
      <c r="E80" s="56">
        <f>E300</f>
        <v>0</v>
      </c>
      <c r="F80" s="56">
        <f t="shared" si="23"/>
        <v>89</v>
      </c>
    </row>
    <row r="81" spans="1:6" ht="12.75">
      <c r="A81" s="124"/>
      <c r="B81" s="241"/>
      <c r="C81" s="58" t="s">
        <v>5</v>
      </c>
      <c r="D81" s="59">
        <f t="shared" si="23"/>
        <v>89</v>
      </c>
      <c r="E81" s="59">
        <f>E301</f>
        <v>0</v>
      </c>
      <c r="F81" s="59">
        <f t="shared" si="23"/>
        <v>89</v>
      </c>
    </row>
    <row r="82" spans="1:6" ht="12.75">
      <c r="A82" s="124"/>
      <c r="B82" s="114" t="s">
        <v>21</v>
      </c>
      <c r="C82" s="128" t="s">
        <v>4</v>
      </c>
      <c r="D82" s="62">
        <f aca="true" t="shared" si="24" ref="D82:F83">D85</f>
        <v>390</v>
      </c>
      <c r="E82" s="62">
        <f>E85</f>
        <v>0</v>
      </c>
      <c r="F82" s="62">
        <f t="shared" si="24"/>
        <v>390</v>
      </c>
    </row>
    <row r="83" spans="1:6" ht="12.75">
      <c r="A83" s="124"/>
      <c r="B83" s="490"/>
      <c r="C83" s="103" t="s">
        <v>5</v>
      </c>
      <c r="D83" s="104">
        <f t="shared" si="24"/>
        <v>390</v>
      </c>
      <c r="E83" s="104">
        <f>E86</f>
        <v>0</v>
      </c>
      <c r="F83" s="104">
        <f t="shared" si="24"/>
        <v>390</v>
      </c>
    </row>
    <row r="84" spans="1:6" s="180" customFormat="1" ht="15" customHeight="1">
      <c r="A84" s="54"/>
      <c r="B84" s="757" t="s">
        <v>191</v>
      </c>
      <c r="C84" s="758"/>
      <c r="D84" s="758"/>
      <c r="E84" s="758"/>
      <c r="F84" s="759"/>
    </row>
    <row r="85" spans="1:6" ht="25.5">
      <c r="A85" s="124"/>
      <c r="B85" s="240" t="s">
        <v>448</v>
      </c>
      <c r="C85" s="54" t="s">
        <v>4</v>
      </c>
      <c r="D85" s="56">
        <f aca="true" t="shared" si="25" ref="D85:F86">D305</f>
        <v>390</v>
      </c>
      <c r="E85" s="56">
        <f>E305</f>
        <v>0</v>
      </c>
      <c r="F85" s="56">
        <f t="shared" si="25"/>
        <v>390</v>
      </c>
    </row>
    <row r="86" spans="1:6" ht="12.75">
      <c r="A86" s="124"/>
      <c r="B86" s="241"/>
      <c r="C86" s="58" t="s">
        <v>5</v>
      </c>
      <c r="D86" s="59">
        <f t="shared" si="25"/>
        <v>390</v>
      </c>
      <c r="E86" s="59">
        <f>E306</f>
        <v>0</v>
      </c>
      <c r="F86" s="59">
        <f t="shared" si="25"/>
        <v>390</v>
      </c>
    </row>
    <row r="87" spans="1:6" ht="12.75">
      <c r="A87" s="124"/>
      <c r="B87" s="739" t="s">
        <v>112</v>
      </c>
      <c r="C87" s="739"/>
      <c r="D87" s="739"/>
      <c r="E87" s="739"/>
      <c r="F87" s="740"/>
    </row>
    <row r="88" spans="1:6" ht="12.75">
      <c r="A88" s="124"/>
      <c r="B88" s="710" t="s">
        <v>8</v>
      </c>
      <c r="C88" s="710"/>
      <c r="D88" s="710"/>
      <c r="E88" s="710"/>
      <c r="F88" s="711"/>
    </row>
    <row r="89" spans="1:6" s="57" customFormat="1" ht="12.75">
      <c r="A89" s="124"/>
      <c r="B89" s="63" t="s">
        <v>12</v>
      </c>
      <c r="C89" s="98" t="s">
        <v>4</v>
      </c>
      <c r="D89" s="129">
        <f aca="true" t="shared" si="26" ref="D89:F90">D91+D100</f>
        <v>28994</v>
      </c>
      <c r="E89" s="129">
        <f>E91+E100</f>
        <v>84242</v>
      </c>
      <c r="F89" s="129">
        <f t="shared" si="26"/>
        <v>68866</v>
      </c>
    </row>
    <row r="90" spans="1:6" s="57" customFormat="1" ht="13.5" thickBot="1">
      <c r="A90" s="124"/>
      <c r="B90" s="201"/>
      <c r="C90" s="220" t="s">
        <v>5</v>
      </c>
      <c r="D90" s="203">
        <f t="shared" si="26"/>
        <v>28905</v>
      </c>
      <c r="E90" s="203">
        <f>E92+E101</f>
        <v>28261</v>
      </c>
      <c r="F90" s="203">
        <f t="shared" si="26"/>
        <v>644</v>
      </c>
    </row>
    <row r="91" spans="1:6" s="57" customFormat="1" ht="12.75">
      <c r="A91" s="124"/>
      <c r="B91" s="107" t="s">
        <v>24</v>
      </c>
      <c r="C91" s="221" t="s">
        <v>4</v>
      </c>
      <c r="D91" s="155">
        <f>D94+D92</f>
        <v>28604</v>
      </c>
      <c r="E91" s="155">
        <f>E94+E96</f>
        <v>84242</v>
      </c>
      <c r="F91" s="155">
        <f>F94+F96</f>
        <v>68476</v>
      </c>
    </row>
    <row r="92" spans="1:6" s="57" customFormat="1" ht="12.75">
      <c r="A92" s="124"/>
      <c r="B92" s="123" t="s">
        <v>10</v>
      </c>
      <c r="C92" s="222" t="s">
        <v>5</v>
      </c>
      <c r="D92" s="157">
        <f>D95+D97</f>
        <v>28515</v>
      </c>
      <c r="E92" s="157">
        <f>E95+E97</f>
        <v>28261</v>
      </c>
      <c r="F92" s="157">
        <f>F95+F97</f>
        <v>254</v>
      </c>
    </row>
    <row r="93" spans="1:6" s="57" customFormat="1" ht="15" customHeight="1">
      <c r="A93" s="124"/>
      <c r="B93" s="701" t="s">
        <v>191</v>
      </c>
      <c r="C93" s="702"/>
      <c r="D93" s="702"/>
      <c r="E93" s="702"/>
      <c r="F93" s="703"/>
    </row>
    <row r="94" spans="1:6" s="57" customFormat="1" ht="29.25" customHeight="1">
      <c r="A94" s="124"/>
      <c r="B94" s="240" t="s">
        <v>157</v>
      </c>
      <c r="C94" s="229" t="s">
        <v>4</v>
      </c>
      <c r="D94" s="187">
        <f aca="true" t="shared" si="27" ref="D94:F95">D271</f>
        <v>89</v>
      </c>
      <c r="E94" s="187">
        <f>E271</f>
        <v>0</v>
      </c>
      <c r="F94" s="187">
        <f t="shared" si="27"/>
        <v>89</v>
      </c>
    </row>
    <row r="95" spans="1:6" s="57" customFormat="1" ht="18.75" customHeight="1">
      <c r="A95" s="124"/>
      <c r="B95" s="241"/>
      <c r="C95" s="230" t="s">
        <v>5</v>
      </c>
      <c r="D95" s="187">
        <f t="shared" si="27"/>
        <v>89</v>
      </c>
      <c r="E95" s="187">
        <f>E272</f>
        <v>0</v>
      </c>
      <c r="F95" s="187">
        <f t="shared" si="27"/>
        <v>89</v>
      </c>
    </row>
    <row r="96" spans="1:6" s="57" customFormat="1" ht="12.75">
      <c r="A96" s="124"/>
      <c r="B96" s="154" t="s">
        <v>37</v>
      </c>
      <c r="C96" s="190" t="s">
        <v>4</v>
      </c>
      <c r="D96" s="129">
        <f aca="true" t="shared" si="28" ref="D96:F97">D111+D141+D238</f>
        <v>152629</v>
      </c>
      <c r="E96" s="129">
        <f>E111+E141+E238</f>
        <v>84242</v>
      </c>
      <c r="F96" s="129">
        <f t="shared" si="28"/>
        <v>68387</v>
      </c>
    </row>
    <row r="97" spans="1:6" s="57" customFormat="1" ht="12.75">
      <c r="A97" s="124"/>
      <c r="B97" s="225" t="s">
        <v>126</v>
      </c>
      <c r="C97" s="191" t="s">
        <v>5</v>
      </c>
      <c r="D97" s="104">
        <f t="shared" si="28"/>
        <v>28426</v>
      </c>
      <c r="E97" s="104">
        <f>E112+E142+E239</f>
        <v>28261</v>
      </c>
      <c r="F97" s="104">
        <f t="shared" si="28"/>
        <v>165</v>
      </c>
    </row>
    <row r="98" spans="1:6" s="57" customFormat="1" ht="12.75">
      <c r="A98" s="124"/>
      <c r="B98" s="217" t="s">
        <v>56</v>
      </c>
      <c r="C98" s="190" t="s">
        <v>4</v>
      </c>
      <c r="D98" s="133">
        <f aca="true" t="shared" si="29" ref="D98:F99">D123+D141+D238</f>
        <v>152629</v>
      </c>
      <c r="E98" s="133">
        <f>E123+E141+E238</f>
        <v>84242</v>
      </c>
      <c r="F98" s="133">
        <f t="shared" si="29"/>
        <v>68387</v>
      </c>
    </row>
    <row r="99" spans="1:6" s="57" customFormat="1" ht="12.75">
      <c r="A99" s="124"/>
      <c r="B99" s="61"/>
      <c r="C99" s="98" t="s">
        <v>5</v>
      </c>
      <c r="D99" s="133">
        <f t="shared" si="29"/>
        <v>28426</v>
      </c>
      <c r="E99" s="133">
        <f>E124+E142+E239</f>
        <v>28261</v>
      </c>
      <c r="F99" s="133">
        <f t="shared" si="29"/>
        <v>165</v>
      </c>
    </row>
    <row r="100" spans="1:6" ht="12.75">
      <c r="A100" s="124"/>
      <c r="B100" s="131" t="s">
        <v>21</v>
      </c>
      <c r="C100" s="128" t="s">
        <v>4</v>
      </c>
      <c r="D100" s="129">
        <f aca="true" t="shared" si="30" ref="D100:F101">D103</f>
        <v>390</v>
      </c>
      <c r="E100" s="129">
        <f>E103</f>
        <v>0</v>
      </c>
      <c r="F100" s="129">
        <f t="shared" si="30"/>
        <v>390</v>
      </c>
    </row>
    <row r="101" spans="1:6" ht="12.75">
      <c r="A101" s="124"/>
      <c r="B101" s="204"/>
      <c r="C101" s="103" t="s">
        <v>5</v>
      </c>
      <c r="D101" s="104">
        <f t="shared" si="30"/>
        <v>390</v>
      </c>
      <c r="E101" s="104">
        <f>E104</f>
        <v>0</v>
      </c>
      <c r="F101" s="104">
        <f>F104</f>
        <v>390</v>
      </c>
    </row>
    <row r="102" spans="1:6" s="57" customFormat="1" ht="15" customHeight="1">
      <c r="A102" s="124"/>
      <c r="B102" s="701" t="s">
        <v>191</v>
      </c>
      <c r="C102" s="702"/>
      <c r="D102" s="702"/>
      <c r="E102" s="758"/>
      <c r="F102" s="759"/>
    </row>
    <row r="103" spans="1:6" s="57" customFormat="1" ht="25.5">
      <c r="A103" s="124"/>
      <c r="B103" s="240" t="s">
        <v>448</v>
      </c>
      <c r="C103" s="55" t="s">
        <v>4</v>
      </c>
      <c r="D103" s="56">
        <f>D276</f>
        <v>390</v>
      </c>
      <c r="E103" s="56">
        <f>E276</f>
        <v>0</v>
      </c>
      <c r="F103" s="56">
        <f aca="true" t="shared" si="31" ref="D103:F104">F276</f>
        <v>390</v>
      </c>
    </row>
    <row r="104" spans="1:6" s="57" customFormat="1" ht="15" customHeight="1">
      <c r="A104" s="124"/>
      <c r="B104" s="241"/>
      <c r="C104" s="58" t="s">
        <v>5</v>
      </c>
      <c r="D104" s="59">
        <f t="shared" si="31"/>
        <v>390</v>
      </c>
      <c r="E104" s="59">
        <f>E277</f>
        <v>0</v>
      </c>
      <c r="F104" s="59">
        <f t="shared" si="31"/>
        <v>390</v>
      </c>
    </row>
    <row r="105" spans="1:6" ht="12.75">
      <c r="A105" s="124"/>
      <c r="B105" s="150" t="s">
        <v>131</v>
      </c>
      <c r="C105" s="150"/>
      <c r="D105" s="227"/>
      <c r="E105" s="227"/>
      <c r="F105" s="228"/>
    </row>
    <row r="106" spans="1:6" ht="12.75">
      <c r="A106" s="124"/>
      <c r="B106" s="710" t="s">
        <v>8</v>
      </c>
      <c r="C106" s="710"/>
      <c r="D106" s="710"/>
      <c r="E106" s="710"/>
      <c r="F106" s="711"/>
    </row>
    <row r="107" spans="1:6" ht="12.75">
      <c r="A107" s="124"/>
      <c r="B107" s="63" t="s">
        <v>12</v>
      </c>
      <c r="C107" s="60" t="s">
        <v>4</v>
      </c>
      <c r="D107" s="62">
        <f aca="true" t="shared" si="32" ref="D107:F108">D109</f>
        <v>39363</v>
      </c>
      <c r="E107" s="62">
        <f>E109</f>
        <v>936</v>
      </c>
      <c r="F107" s="62">
        <f t="shared" si="32"/>
        <v>38427</v>
      </c>
    </row>
    <row r="108" spans="1:6" ht="13.5" thickBot="1">
      <c r="A108" s="124"/>
      <c r="B108" s="201"/>
      <c r="C108" s="202" t="s">
        <v>5</v>
      </c>
      <c r="D108" s="203">
        <f t="shared" si="32"/>
        <v>877</v>
      </c>
      <c r="E108" s="203">
        <f>E110</f>
        <v>873</v>
      </c>
      <c r="F108" s="203">
        <f t="shared" si="32"/>
        <v>4</v>
      </c>
    </row>
    <row r="109" spans="1:6" ht="12.75">
      <c r="A109" s="124"/>
      <c r="B109" s="107" t="s">
        <v>24</v>
      </c>
      <c r="C109" s="124" t="s">
        <v>4</v>
      </c>
      <c r="D109" s="155">
        <f aca="true" t="shared" si="33" ref="D109:F110">D111</f>
        <v>39363</v>
      </c>
      <c r="E109" s="155">
        <f>E111</f>
        <v>936</v>
      </c>
      <c r="F109" s="155">
        <f t="shared" si="33"/>
        <v>38427</v>
      </c>
    </row>
    <row r="110" spans="1:6" ht="12.75">
      <c r="A110" s="124"/>
      <c r="B110" s="123" t="s">
        <v>10</v>
      </c>
      <c r="C110" s="156" t="s">
        <v>5</v>
      </c>
      <c r="D110" s="157">
        <f t="shared" si="33"/>
        <v>877</v>
      </c>
      <c r="E110" s="157">
        <f>E112</f>
        <v>873</v>
      </c>
      <c r="F110" s="157">
        <f t="shared" si="33"/>
        <v>4</v>
      </c>
    </row>
    <row r="111" spans="1:6" ht="12.75">
      <c r="A111" s="124"/>
      <c r="B111" s="154" t="s">
        <v>37</v>
      </c>
      <c r="C111" s="128" t="s">
        <v>4</v>
      </c>
      <c r="D111" s="129">
        <f aca="true" t="shared" si="34" ref="D111:F112">D123</f>
        <v>39363</v>
      </c>
      <c r="E111" s="129">
        <f t="shared" si="34"/>
        <v>936</v>
      </c>
      <c r="F111" s="129">
        <f t="shared" si="34"/>
        <v>38427</v>
      </c>
    </row>
    <row r="112" spans="1:6" ht="12.75">
      <c r="A112" s="124"/>
      <c r="B112" s="225"/>
      <c r="C112" s="103" t="s">
        <v>5</v>
      </c>
      <c r="D112" s="104">
        <f t="shared" si="34"/>
        <v>877</v>
      </c>
      <c r="E112" s="104">
        <f t="shared" si="34"/>
        <v>873</v>
      </c>
      <c r="F112" s="104">
        <f t="shared" si="34"/>
        <v>4</v>
      </c>
    </row>
    <row r="113" spans="1:6" s="57" customFormat="1" ht="12.75">
      <c r="A113" s="124"/>
      <c r="B113" s="217" t="s">
        <v>56</v>
      </c>
      <c r="C113" s="190" t="s">
        <v>4</v>
      </c>
      <c r="D113" s="218">
        <f aca="true" t="shared" si="35" ref="D113:F114">D123</f>
        <v>39363</v>
      </c>
      <c r="E113" s="218">
        <f>E123</f>
        <v>936</v>
      </c>
      <c r="F113" s="218">
        <f t="shared" si="35"/>
        <v>38427</v>
      </c>
    </row>
    <row r="114" spans="1:6" s="57" customFormat="1" ht="12.75">
      <c r="A114" s="124"/>
      <c r="B114" s="61"/>
      <c r="C114" s="98" t="s">
        <v>5</v>
      </c>
      <c r="D114" s="133">
        <f t="shared" si="35"/>
        <v>877</v>
      </c>
      <c r="E114" s="133">
        <f>E124</f>
        <v>873</v>
      </c>
      <c r="F114" s="133">
        <f t="shared" si="35"/>
        <v>4</v>
      </c>
    </row>
    <row r="115" spans="1:6" ht="12.75">
      <c r="A115" s="124"/>
      <c r="B115" s="763" t="s">
        <v>130</v>
      </c>
      <c r="C115" s="764"/>
      <c r="D115" s="764"/>
      <c r="E115" s="764"/>
      <c r="F115" s="765"/>
    </row>
    <row r="116" spans="1:6" ht="12.75">
      <c r="A116" s="124"/>
      <c r="B116" s="749" t="s">
        <v>8</v>
      </c>
      <c r="C116" s="749"/>
      <c r="D116" s="749"/>
      <c r="E116" s="749"/>
      <c r="F116" s="750"/>
    </row>
    <row r="117" spans="1:6" ht="12.75">
      <c r="A117" s="124"/>
      <c r="B117" s="63" t="s">
        <v>12</v>
      </c>
      <c r="C117" s="98" t="s">
        <v>4</v>
      </c>
      <c r="D117" s="129">
        <f aca="true" t="shared" si="36" ref="D117:F118">D119</f>
        <v>39363</v>
      </c>
      <c r="E117" s="129">
        <f aca="true" t="shared" si="37" ref="E117:E122">E119</f>
        <v>936</v>
      </c>
      <c r="F117" s="129">
        <f t="shared" si="36"/>
        <v>38427</v>
      </c>
    </row>
    <row r="118" spans="1:6" ht="13.5" thickBot="1">
      <c r="A118" s="124"/>
      <c r="B118" s="201"/>
      <c r="C118" s="220" t="s">
        <v>5</v>
      </c>
      <c r="D118" s="203">
        <f t="shared" si="36"/>
        <v>877</v>
      </c>
      <c r="E118" s="203">
        <f t="shared" si="37"/>
        <v>873</v>
      </c>
      <c r="F118" s="203">
        <f>F120</f>
        <v>4</v>
      </c>
    </row>
    <row r="119" spans="1:6" ht="12.75">
      <c r="A119" s="124"/>
      <c r="B119" s="107" t="s">
        <v>24</v>
      </c>
      <c r="C119" s="221" t="s">
        <v>4</v>
      </c>
      <c r="D119" s="155">
        <f aca="true" t="shared" si="38" ref="D119:F120">D121</f>
        <v>39363</v>
      </c>
      <c r="E119" s="155">
        <f t="shared" si="37"/>
        <v>936</v>
      </c>
      <c r="F119" s="155">
        <f t="shared" si="38"/>
        <v>38427</v>
      </c>
    </row>
    <row r="120" spans="1:13" ht="12.75">
      <c r="A120" s="124"/>
      <c r="B120" s="123" t="s">
        <v>10</v>
      </c>
      <c r="C120" s="222" t="s">
        <v>5</v>
      </c>
      <c r="D120" s="157">
        <f t="shared" si="38"/>
        <v>877</v>
      </c>
      <c r="E120" s="157">
        <f t="shared" si="37"/>
        <v>873</v>
      </c>
      <c r="F120" s="157">
        <f t="shared" si="38"/>
        <v>4</v>
      </c>
      <c r="I120" s="68"/>
      <c r="J120" s="68"/>
      <c r="K120" s="68"/>
      <c r="L120" s="686"/>
      <c r="M120" s="687"/>
    </row>
    <row r="121" spans="1:13" ht="12.75">
      <c r="A121" s="124"/>
      <c r="B121" s="154" t="s">
        <v>37</v>
      </c>
      <c r="C121" s="190" t="s">
        <v>4</v>
      </c>
      <c r="D121" s="62">
        <f aca="true" t="shared" si="39" ref="D121:F122">D123</f>
        <v>39363</v>
      </c>
      <c r="E121" s="62">
        <f t="shared" si="37"/>
        <v>936</v>
      </c>
      <c r="F121" s="62">
        <f t="shared" si="39"/>
        <v>38427</v>
      </c>
      <c r="I121" s="68"/>
      <c r="J121" s="687"/>
      <c r="K121" s="68"/>
      <c r="L121" s="686"/>
      <c r="M121" s="687"/>
    </row>
    <row r="122" spans="1:13" ht="12.75">
      <c r="A122" s="124"/>
      <c r="B122" s="225"/>
      <c r="C122" s="191" t="s">
        <v>5</v>
      </c>
      <c r="D122" s="104">
        <f t="shared" si="39"/>
        <v>877</v>
      </c>
      <c r="E122" s="104">
        <f t="shared" si="37"/>
        <v>873</v>
      </c>
      <c r="F122" s="104">
        <f t="shared" si="39"/>
        <v>4</v>
      </c>
      <c r="I122" s="68"/>
      <c r="J122" s="687"/>
      <c r="K122" s="68"/>
      <c r="L122" s="686"/>
      <c r="M122" s="687"/>
    </row>
    <row r="123" spans="1:13" s="57" customFormat="1" ht="12.75">
      <c r="A123" s="124"/>
      <c r="B123" s="217" t="s">
        <v>56</v>
      </c>
      <c r="C123" s="190" t="s">
        <v>4</v>
      </c>
      <c r="D123" s="218">
        <f aca="true" t="shared" si="40" ref="D123:F124">D125+D127+D129+D131</f>
        <v>39363</v>
      </c>
      <c r="E123" s="218">
        <f>E125+E127+E129+E131</f>
        <v>936</v>
      </c>
      <c r="F123" s="218">
        <f t="shared" si="40"/>
        <v>38427</v>
      </c>
      <c r="I123" s="396"/>
      <c r="J123" s="396"/>
      <c r="K123" s="396"/>
      <c r="L123" s="396"/>
      <c r="M123" s="396"/>
    </row>
    <row r="124" spans="1:13" s="57" customFormat="1" ht="12.75">
      <c r="A124" s="124"/>
      <c r="B124" s="61"/>
      <c r="C124" s="98" t="s">
        <v>5</v>
      </c>
      <c r="D124" s="133">
        <f t="shared" si="40"/>
        <v>877</v>
      </c>
      <c r="E124" s="133">
        <f>E126+E128+E130+E132</f>
        <v>873</v>
      </c>
      <c r="F124" s="133">
        <f t="shared" si="40"/>
        <v>4</v>
      </c>
      <c r="I124" s="396"/>
      <c r="J124" s="396"/>
      <c r="K124" s="396"/>
      <c r="L124" s="396"/>
      <c r="M124" s="396"/>
    </row>
    <row r="125" spans="1:13" ht="12.75">
      <c r="A125" s="766" t="s">
        <v>58</v>
      </c>
      <c r="B125" s="769" t="s">
        <v>141</v>
      </c>
      <c r="C125" s="424" t="s">
        <v>4</v>
      </c>
      <c r="D125" s="129">
        <f aca="true" t="shared" si="41" ref="D125:D130">E125+F125</f>
        <v>7000</v>
      </c>
      <c r="E125" s="129">
        <v>228</v>
      </c>
      <c r="F125" s="129">
        <v>6772</v>
      </c>
      <c r="I125" s="68"/>
      <c r="J125" s="482"/>
      <c r="K125" s="68"/>
      <c r="L125" s="428"/>
      <c r="M125" s="68"/>
    </row>
    <row r="126" spans="1:13" ht="12.75">
      <c r="A126" s="766"/>
      <c r="B126" s="770"/>
      <c r="C126" s="425" t="s">
        <v>5</v>
      </c>
      <c r="D126" s="104">
        <f t="shared" si="41"/>
        <v>214</v>
      </c>
      <c r="E126" s="104">
        <v>213</v>
      </c>
      <c r="F126" s="104">
        <v>1</v>
      </c>
      <c r="I126" s="68"/>
      <c r="J126" s="68"/>
      <c r="K126" s="68"/>
      <c r="L126" s="68"/>
      <c r="M126" s="68"/>
    </row>
    <row r="127" spans="1:13" ht="12.75">
      <c r="A127" s="766" t="s">
        <v>58</v>
      </c>
      <c r="B127" s="769" t="s">
        <v>140</v>
      </c>
      <c r="C127" s="424" t="s">
        <v>4</v>
      </c>
      <c r="D127" s="129">
        <f t="shared" si="41"/>
        <v>7784</v>
      </c>
      <c r="E127" s="129">
        <v>248</v>
      </c>
      <c r="F127" s="129">
        <v>7536</v>
      </c>
      <c r="I127" s="68"/>
      <c r="J127" s="68"/>
      <c r="K127" s="68"/>
      <c r="L127" s="428"/>
      <c r="M127" s="68"/>
    </row>
    <row r="128" spans="1:13" ht="12.75">
      <c r="A128" s="766"/>
      <c r="B128" s="770"/>
      <c r="C128" s="425" t="s">
        <v>5</v>
      </c>
      <c r="D128" s="104">
        <f t="shared" si="41"/>
        <v>235</v>
      </c>
      <c r="E128" s="104">
        <v>234</v>
      </c>
      <c r="F128" s="104">
        <v>1</v>
      </c>
      <c r="I128" s="68"/>
      <c r="J128" s="68"/>
      <c r="K128" s="68"/>
      <c r="L128" s="428"/>
      <c r="M128" s="68"/>
    </row>
    <row r="129" spans="1:13" ht="12.75">
      <c r="A129" s="766" t="s">
        <v>58</v>
      </c>
      <c r="B129" s="769" t="s">
        <v>142</v>
      </c>
      <c r="C129" s="424" t="s">
        <v>4</v>
      </c>
      <c r="D129" s="129">
        <f t="shared" si="41"/>
        <v>10983</v>
      </c>
      <c r="E129" s="129">
        <v>230</v>
      </c>
      <c r="F129" s="129">
        <v>10753</v>
      </c>
      <c r="I129" s="68"/>
      <c r="J129" s="68"/>
      <c r="K129" s="68"/>
      <c r="L129" s="428"/>
      <c r="M129" s="68"/>
    </row>
    <row r="130" spans="1:13" ht="15" customHeight="1">
      <c r="A130" s="766"/>
      <c r="B130" s="770"/>
      <c r="C130" s="425" t="s">
        <v>5</v>
      </c>
      <c r="D130" s="104">
        <f t="shared" si="41"/>
        <v>214</v>
      </c>
      <c r="E130" s="104">
        <v>213</v>
      </c>
      <c r="F130" s="104">
        <v>1</v>
      </c>
      <c r="I130" s="68"/>
      <c r="J130" s="68"/>
      <c r="K130" s="68"/>
      <c r="L130" s="68"/>
      <c r="M130" s="68"/>
    </row>
    <row r="131" spans="1:13" ht="12.75">
      <c r="A131" s="766" t="s">
        <v>58</v>
      </c>
      <c r="B131" s="769" t="s">
        <v>143</v>
      </c>
      <c r="C131" s="424" t="s">
        <v>4</v>
      </c>
      <c r="D131" s="129">
        <f>E131+F131</f>
        <v>13596</v>
      </c>
      <c r="E131" s="129">
        <v>230</v>
      </c>
      <c r="F131" s="129">
        <v>13366</v>
      </c>
      <c r="I131" s="68"/>
      <c r="J131" s="68"/>
      <c r="K131" s="68"/>
      <c r="L131" s="68"/>
      <c r="M131" s="68"/>
    </row>
    <row r="132" spans="1:13" ht="16.5" customHeight="1">
      <c r="A132" s="766"/>
      <c r="B132" s="770"/>
      <c r="C132" s="425" t="s">
        <v>5</v>
      </c>
      <c r="D132" s="104">
        <f>E132+F132</f>
        <v>214</v>
      </c>
      <c r="E132" s="104">
        <v>213</v>
      </c>
      <c r="F132" s="104">
        <v>1</v>
      </c>
      <c r="I132" s="68"/>
      <c r="J132" s="68"/>
      <c r="K132" s="68"/>
      <c r="L132" s="428"/>
      <c r="M132" s="68"/>
    </row>
    <row r="133" spans="1:13" ht="12.75">
      <c r="A133" s="124"/>
      <c r="B133" s="150" t="s">
        <v>133</v>
      </c>
      <c r="C133" s="150"/>
      <c r="D133" s="150"/>
      <c r="E133" s="150"/>
      <c r="F133" s="151"/>
      <c r="I133" s="68"/>
      <c r="J133" s="68"/>
      <c r="K133" s="68"/>
      <c r="L133" s="428"/>
      <c r="M133" s="68"/>
    </row>
    <row r="134" spans="1:13" ht="12.75">
      <c r="A134" s="124"/>
      <c r="B134" s="710" t="s">
        <v>8</v>
      </c>
      <c r="C134" s="710"/>
      <c r="D134" s="710"/>
      <c r="E134" s="710"/>
      <c r="F134" s="711"/>
      <c r="I134" s="68"/>
      <c r="J134" s="68"/>
      <c r="K134" s="68"/>
      <c r="L134" s="428"/>
      <c r="M134" s="68"/>
    </row>
    <row r="135" spans="1:13" ht="12.75">
      <c r="A135" s="124"/>
      <c r="B135" s="63" t="s">
        <v>12</v>
      </c>
      <c r="C135" s="60" t="s">
        <v>4</v>
      </c>
      <c r="D135" s="62">
        <f aca="true" t="shared" si="42" ref="D135:F136">D137</f>
        <v>98674</v>
      </c>
      <c r="E135" s="62">
        <f aca="true" t="shared" si="43" ref="E135:E140">E137</f>
        <v>75597</v>
      </c>
      <c r="F135" s="62">
        <f t="shared" si="42"/>
        <v>23077</v>
      </c>
      <c r="I135" s="68"/>
      <c r="J135" s="68"/>
      <c r="K135" s="68"/>
      <c r="L135" s="68"/>
      <c r="M135" s="68"/>
    </row>
    <row r="136" spans="1:13" ht="13.5" thickBot="1">
      <c r="A136" s="124"/>
      <c r="B136" s="201"/>
      <c r="C136" s="202" t="s">
        <v>5</v>
      </c>
      <c r="D136" s="203">
        <f t="shared" si="42"/>
        <v>25703</v>
      </c>
      <c r="E136" s="203">
        <f t="shared" si="43"/>
        <v>25553</v>
      </c>
      <c r="F136" s="203">
        <f t="shared" si="42"/>
        <v>150</v>
      </c>
      <c r="I136" s="68"/>
      <c r="J136" s="68"/>
      <c r="K136" s="68"/>
      <c r="L136" s="68"/>
      <c r="M136" s="68"/>
    </row>
    <row r="137" spans="1:13" ht="12.75">
      <c r="A137" s="124"/>
      <c r="B137" s="107" t="s">
        <v>24</v>
      </c>
      <c r="C137" s="124" t="s">
        <v>4</v>
      </c>
      <c r="D137" s="155">
        <f aca="true" t="shared" si="44" ref="D137:F138">D139</f>
        <v>98674</v>
      </c>
      <c r="E137" s="155">
        <f t="shared" si="43"/>
        <v>75597</v>
      </c>
      <c r="F137" s="155">
        <f t="shared" si="44"/>
        <v>23077</v>
      </c>
      <c r="I137" s="68"/>
      <c r="J137" s="68"/>
      <c r="K137" s="68"/>
      <c r="L137" s="68"/>
      <c r="M137" s="68"/>
    </row>
    <row r="138" spans="1:13" ht="12.75">
      <c r="A138" s="124"/>
      <c r="B138" s="123" t="s">
        <v>10</v>
      </c>
      <c r="C138" s="156" t="s">
        <v>5</v>
      </c>
      <c r="D138" s="157">
        <f t="shared" si="44"/>
        <v>25703</v>
      </c>
      <c r="E138" s="157">
        <f t="shared" si="43"/>
        <v>25553</v>
      </c>
      <c r="F138" s="157">
        <f t="shared" si="44"/>
        <v>150</v>
      </c>
      <c r="I138" s="68"/>
      <c r="J138" s="68"/>
      <c r="K138" s="68"/>
      <c r="L138" s="68"/>
      <c r="M138" s="68"/>
    </row>
    <row r="139" spans="1:13" ht="12.75">
      <c r="A139" s="124"/>
      <c r="B139" s="154" t="s">
        <v>37</v>
      </c>
      <c r="C139" s="128" t="s">
        <v>4</v>
      </c>
      <c r="D139" s="129">
        <f aca="true" t="shared" si="45" ref="D139:F140">D141</f>
        <v>98674</v>
      </c>
      <c r="E139" s="129">
        <f t="shared" si="43"/>
        <v>75597</v>
      </c>
      <c r="F139" s="129">
        <f t="shared" si="45"/>
        <v>23077</v>
      </c>
      <c r="I139" s="68"/>
      <c r="J139" s="68"/>
      <c r="K139" s="68"/>
      <c r="L139" s="68"/>
      <c r="M139" s="68"/>
    </row>
    <row r="140" spans="1:13" ht="12.75">
      <c r="A140" s="124"/>
      <c r="B140" s="225" t="s">
        <v>126</v>
      </c>
      <c r="C140" s="103" t="s">
        <v>5</v>
      </c>
      <c r="D140" s="104">
        <f t="shared" si="45"/>
        <v>25703</v>
      </c>
      <c r="E140" s="104">
        <f t="shared" si="43"/>
        <v>25553</v>
      </c>
      <c r="F140" s="104">
        <f t="shared" si="45"/>
        <v>150</v>
      </c>
      <c r="I140" s="68"/>
      <c r="J140" s="68"/>
      <c r="K140" s="68"/>
      <c r="L140" s="68"/>
      <c r="M140" s="68"/>
    </row>
    <row r="141" spans="1:13" s="57" customFormat="1" ht="12.75">
      <c r="A141" s="124"/>
      <c r="B141" s="63" t="s">
        <v>56</v>
      </c>
      <c r="C141" s="98" t="s">
        <v>4</v>
      </c>
      <c r="D141" s="133">
        <f aca="true" t="shared" si="46" ref="D141:F142">D151+D206</f>
        <v>98674</v>
      </c>
      <c r="E141" s="133">
        <f>E151+E206</f>
        <v>75597</v>
      </c>
      <c r="F141" s="133">
        <f t="shared" si="46"/>
        <v>23077</v>
      </c>
      <c r="I141" s="396"/>
      <c r="J141" s="396"/>
      <c r="K141" s="396"/>
      <c r="L141" s="396"/>
      <c r="M141" s="396"/>
    </row>
    <row r="142" spans="1:13" s="57" customFormat="1" ht="12.75">
      <c r="A142" s="124"/>
      <c r="B142" s="63"/>
      <c r="C142" s="98" t="s">
        <v>5</v>
      </c>
      <c r="D142" s="133">
        <f t="shared" si="46"/>
        <v>25703</v>
      </c>
      <c r="E142" s="133">
        <f>E152+E207</f>
        <v>25553</v>
      </c>
      <c r="F142" s="133">
        <f t="shared" si="46"/>
        <v>150</v>
      </c>
      <c r="I142" s="396"/>
      <c r="J142" s="396"/>
      <c r="K142" s="396"/>
      <c r="L142" s="396"/>
      <c r="M142" s="396"/>
    </row>
    <row r="143" spans="1:13" ht="12.75">
      <c r="A143" s="124"/>
      <c r="B143" s="763" t="s">
        <v>130</v>
      </c>
      <c r="C143" s="764"/>
      <c r="D143" s="764"/>
      <c r="E143" s="764"/>
      <c r="F143" s="765"/>
      <c r="I143" s="68"/>
      <c r="J143" s="68"/>
      <c r="K143" s="68"/>
      <c r="L143" s="68"/>
      <c r="M143" s="68"/>
    </row>
    <row r="144" spans="1:13" ht="12.75">
      <c r="A144" s="124"/>
      <c r="B144" s="749" t="s">
        <v>8</v>
      </c>
      <c r="C144" s="749"/>
      <c r="D144" s="749"/>
      <c r="E144" s="749"/>
      <c r="F144" s="750"/>
      <c r="I144" s="687"/>
      <c r="J144" s="687"/>
      <c r="K144" s="687"/>
      <c r="L144" s="687"/>
      <c r="M144" s="687"/>
    </row>
    <row r="145" spans="1:6" ht="12.75">
      <c r="A145" s="124"/>
      <c r="B145" s="63" t="s">
        <v>12</v>
      </c>
      <c r="C145" s="98" t="s">
        <v>4</v>
      </c>
      <c r="D145" s="129">
        <f aca="true" t="shared" si="47" ref="D145:F146">D147</f>
        <v>98283</v>
      </c>
      <c r="E145" s="129">
        <f aca="true" t="shared" si="48" ref="E145:E150">E147</f>
        <v>75597</v>
      </c>
      <c r="F145" s="129">
        <f t="shared" si="47"/>
        <v>22686</v>
      </c>
    </row>
    <row r="146" spans="1:6" ht="13.5" thickBot="1">
      <c r="A146" s="124"/>
      <c r="B146" s="201"/>
      <c r="C146" s="220" t="s">
        <v>5</v>
      </c>
      <c r="D146" s="203">
        <f t="shared" si="47"/>
        <v>25701</v>
      </c>
      <c r="E146" s="203">
        <f t="shared" si="48"/>
        <v>25553</v>
      </c>
      <c r="F146" s="203">
        <f t="shared" si="47"/>
        <v>148</v>
      </c>
    </row>
    <row r="147" spans="1:6" ht="12.75">
      <c r="A147" s="124"/>
      <c r="B147" s="107" t="s">
        <v>24</v>
      </c>
      <c r="C147" s="221" t="s">
        <v>4</v>
      </c>
      <c r="D147" s="155">
        <f aca="true" t="shared" si="49" ref="D147:F148">D149</f>
        <v>98283</v>
      </c>
      <c r="E147" s="155">
        <f t="shared" si="48"/>
        <v>75597</v>
      </c>
      <c r="F147" s="155">
        <f t="shared" si="49"/>
        <v>22686</v>
      </c>
    </row>
    <row r="148" spans="1:6" ht="12.75">
      <c r="A148" s="124"/>
      <c r="B148" s="123" t="s">
        <v>10</v>
      </c>
      <c r="C148" s="222" t="s">
        <v>5</v>
      </c>
      <c r="D148" s="157">
        <f t="shared" si="49"/>
        <v>25701</v>
      </c>
      <c r="E148" s="157">
        <f t="shared" si="48"/>
        <v>25553</v>
      </c>
      <c r="F148" s="157">
        <f t="shared" si="49"/>
        <v>148</v>
      </c>
    </row>
    <row r="149" spans="1:6" ht="12.75">
      <c r="A149" s="124"/>
      <c r="B149" s="154" t="s">
        <v>37</v>
      </c>
      <c r="C149" s="190" t="s">
        <v>4</v>
      </c>
      <c r="D149" s="62">
        <f aca="true" t="shared" si="50" ref="D149:F150">D151</f>
        <v>98283</v>
      </c>
      <c r="E149" s="62">
        <f t="shared" si="48"/>
        <v>75597</v>
      </c>
      <c r="F149" s="62">
        <f t="shared" si="50"/>
        <v>22686</v>
      </c>
    </row>
    <row r="150" spans="1:6" ht="12.75">
      <c r="A150" s="124"/>
      <c r="B150" s="225"/>
      <c r="C150" s="191" t="s">
        <v>5</v>
      </c>
      <c r="D150" s="104">
        <f t="shared" si="50"/>
        <v>25701</v>
      </c>
      <c r="E150" s="104">
        <f t="shared" si="48"/>
        <v>25553</v>
      </c>
      <c r="F150" s="104">
        <f t="shared" si="50"/>
        <v>148</v>
      </c>
    </row>
    <row r="151" spans="1:6" s="57" customFormat="1" ht="12.75">
      <c r="A151" s="124"/>
      <c r="B151" s="63" t="s">
        <v>56</v>
      </c>
      <c r="C151" s="98" t="s">
        <v>4</v>
      </c>
      <c r="D151" s="133">
        <f aca="true" t="shared" si="51" ref="D151:F152">D153+D155+D157+D159+D161+D163+D165+D167+D169</f>
        <v>98283</v>
      </c>
      <c r="E151" s="133">
        <f>E153+E155+E157+E159+E161+E163+E165+E167+E169</f>
        <v>75597</v>
      </c>
      <c r="F151" s="133">
        <f t="shared" si="51"/>
        <v>22686</v>
      </c>
    </row>
    <row r="152" spans="1:6" s="57" customFormat="1" ht="12.75">
      <c r="A152" s="124"/>
      <c r="B152" s="63"/>
      <c r="C152" s="98" t="s">
        <v>5</v>
      </c>
      <c r="D152" s="133">
        <f t="shared" si="51"/>
        <v>25701</v>
      </c>
      <c r="E152" s="133">
        <f>E154+E156+E158+E160+E162+E164+E166+E168+E170</f>
        <v>25553</v>
      </c>
      <c r="F152" s="133">
        <f t="shared" si="51"/>
        <v>148</v>
      </c>
    </row>
    <row r="153" spans="1:6" ht="18" customHeight="1">
      <c r="A153" s="766" t="s">
        <v>58</v>
      </c>
      <c r="B153" s="780" t="s">
        <v>144</v>
      </c>
      <c r="C153" s="424" t="s">
        <v>4</v>
      </c>
      <c r="D153" s="491">
        <f aca="true" t="shared" si="52" ref="D153:D168">E153+F153</f>
        <v>19953</v>
      </c>
      <c r="E153" s="491">
        <v>18405</v>
      </c>
      <c r="F153" s="491">
        <v>1548</v>
      </c>
    </row>
    <row r="154" spans="1:6" ht="24.75" customHeight="1">
      <c r="A154" s="766"/>
      <c r="B154" s="781"/>
      <c r="C154" s="425" t="s">
        <v>5</v>
      </c>
      <c r="D154" s="492">
        <f t="shared" si="52"/>
        <v>4000</v>
      </c>
      <c r="E154" s="492">
        <v>3990</v>
      </c>
      <c r="F154" s="393">
        <v>10</v>
      </c>
    </row>
    <row r="155" spans="1:6" ht="23.25" customHeight="1">
      <c r="A155" s="766" t="s">
        <v>58</v>
      </c>
      <c r="B155" s="771" t="s">
        <v>145</v>
      </c>
      <c r="C155" s="424" t="s">
        <v>4</v>
      </c>
      <c r="D155" s="491">
        <f t="shared" si="52"/>
        <v>20147</v>
      </c>
      <c r="E155" s="491">
        <v>18477</v>
      </c>
      <c r="F155" s="218">
        <v>1670</v>
      </c>
    </row>
    <row r="156" spans="1:6" ht="30" customHeight="1">
      <c r="A156" s="766"/>
      <c r="B156" s="771"/>
      <c r="C156" s="425" t="s">
        <v>5</v>
      </c>
      <c r="D156" s="492">
        <f t="shared" si="52"/>
        <v>5953</v>
      </c>
      <c r="E156" s="492">
        <v>5943</v>
      </c>
      <c r="F156" s="393">
        <v>10</v>
      </c>
    </row>
    <row r="157" spans="1:6" ht="27.75" customHeight="1">
      <c r="A157" s="766" t="s">
        <v>58</v>
      </c>
      <c r="B157" s="771" t="s">
        <v>426</v>
      </c>
      <c r="C157" s="493" t="s">
        <v>4</v>
      </c>
      <c r="D157" s="491">
        <f t="shared" si="52"/>
        <v>12543</v>
      </c>
      <c r="E157" s="494">
        <v>12543</v>
      </c>
      <c r="F157" s="247">
        <v>0</v>
      </c>
    </row>
    <row r="158" spans="1:6" ht="25.5" customHeight="1">
      <c r="A158" s="766"/>
      <c r="B158" s="771"/>
      <c r="C158" s="427" t="s">
        <v>5</v>
      </c>
      <c r="D158" s="492">
        <f t="shared" si="52"/>
        <v>4887</v>
      </c>
      <c r="E158" s="495">
        <v>4877</v>
      </c>
      <c r="F158" s="496">
        <v>10</v>
      </c>
    </row>
    <row r="159" spans="1:6" ht="23.25" customHeight="1">
      <c r="A159" s="766" t="s">
        <v>58</v>
      </c>
      <c r="B159" s="771" t="s">
        <v>427</v>
      </c>
      <c r="C159" s="424" t="s">
        <v>4</v>
      </c>
      <c r="D159" s="491">
        <f t="shared" si="52"/>
        <v>12145</v>
      </c>
      <c r="E159" s="491">
        <v>12145</v>
      </c>
      <c r="F159" s="218">
        <v>0</v>
      </c>
    </row>
    <row r="160" spans="1:6" ht="29.25" customHeight="1">
      <c r="A160" s="766"/>
      <c r="B160" s="771"/>
      <c r="C160" s="425" t="s">
        <v>5</v>
      </c>
      <c r="D160" s="492">
        <f t="shared" si="52"/>
        <v>5442</v>
      </c>
      <c r="E160" s="492">
        <v>5432</v>
      </c>
      <c r="F160" s="393">
        <v>10</v>
      </c>
    </row>
    <row r="161" spans="1:6" ht="22.5" customHeight="1">
      <c r="A161" s="766" t="s">
        <v>58</v>
      </c>
      <c r="B161" s="771" t="s">
        <v>146</v>
      </c>
      <c r="C161" s="424" t="s">
        <v>4</v>
      </c>
      <c r="D161" s="491">
        <f t="shared" si="52"/>
        <v>13333</v>
      </c>
      <c r="E161" s="491">
        <v>13333</v>
      </c>
      <c r="F161" s="218">
        <v>0</v>
      </c>
    </row>
    <row r="162" spans="1:6" ht="30.75" customHeight="1">
      <c r="A162" s="766"/>
      <c r="B162" s="771"/>
      <c r="C162" s="425" t="s">
        <v>5</v>
      </c>
      <c r="D162" s="492">
        <f t="shared" si="52"/>
        <v>4768</v>
      </c>
      <c r="E162" s="492">
        <v>4758</v>
      </c>
      <c r="F162" s="393">
        <v>10</v>
      </c>
    </row>
    <row r="163" spans="1:6" ht="18" customHeight="1">
      <c r="A163" s="766" t="s">
        <v>58</v>
      </c>
      <c r="B163" s="771" t="s">
        <v>147</v>
      </c>
      <c r="C163" s="424" t="s">
        <v>4</v>
      </c>
      <c r="D163" s="491">
        <f t="shared" si="52"/>
        <v>5746</v>
      </c>
      <c r="E163" s="491">
        <v>198</v>
      </c>
      <c r="F163" s="218">
        <v>5548</v>
      </c>
    </row>
    <row r="164" spans="1:6" ht="21.75" customHeight="1">
      <c r="A164" s="766"/>
      <c r="B164" s="771"/>
      <c r="C164" s="425" t="s">
        <v>5</v>
      </c>
      <c r="D164" s="492">
        <f t="shared" si="52"/>
        <v>184</v>
      </c>
      <c r="E164" s="492">
        <v>183</v>
      </c>
      <c r="F164" s="393">
        <v>1</v>
      </c>
    </row>
    <row r="165" spans="1:6" ht="25.5" customHeight="1">
      <c r="A165" s="766" t="s">
        <v>58</v>
      </c>
      <c r="B165" s="771" t="s">
        <v>148</v>
      </c>
      <c r="C165" s="424" t="s">
        <v>4</v>
      </c>
      <c r="D165" s="491">
        <f t="shared" si="52"/>
        <v>5749</v>
      </c>
      <c r="E165" s="491">
        <v>198</v>
      </c>
      <c r="F165" s="218">
        <v>5551</v>
      </c>
    </row>
    <row r="166" spans="1:6" ht="12.75">
      <c r="A166" s="766"/>
      <c r="B166" s="771"/>
      <c r="C166" s="425" t="s">
        <v>5</v>
      </c>
      <c r="D166" s="492">
        <f t="shared" si="52"/>
        <v>184</v>
      </c>
      <c r="E166" s="492">
        <v>183</v>
      </c>
      <c r="F166" s="393">
        <v>1</v>
      </c>
    </row>
    <row r="167" spans="1:6" ht="15.75" customHeight="1">
      <c r="A167" s="766" t="s">
        <v>58</v>
      </c>
      <c r="B167" s="771" t="s">
        <v>149</v>
      </c>
      <c r="C167" s="424" t="s">
        <v>4</v>
      </c>
      <c r="D167" s="491">
        <f t="shared" si="52"/>
        <v>4009</v>
      </c>
      <c r="E167" s="491">
        <v>166</v>
      </c>
      <c r="F167" s="218">
        <v>3843</v>
      </c>
    </row>
    <row r="168" spans="1:6" ht="22.5" customHeight="1">
      <c r="A168" s="766"/>
      <c r="B168" s="771"/>
      <c r="C168" s="425" t="s">
        <v>5</v>
      </c>
      <c r="D168" s="492">
        <f t="shared" si="52"/>
        <v>159</v>
      </c>
      <c r="E168" s="492">
        <v>64</v>
      </c>
      <c r="F168" s="393">
        <v>95</v>
      </c>
    </row>
    <row r="169" spans="1:6" ht="19.5" customHeight="1">
      <c r="A169" s="766" t="s">
        <v>58</v>
      </c>
      <c r="B169" s="771" t="s">
        <v>150</v>
      </c>
      <c r="C169" s="424" t="s">
        <v>4</v>
      </c>
      <c r="D169" s="491">
        <f>E169+F169</f>
        <v>4658</v>
      </c>
      <c r="E169" s="491">
        <v>132</v>
      </c>
      <c r="F169" s="218">
        <v>4526</v>
      </c>
    </row>
    <row r="170" spans="1:6" ht="22.5" customHeight="1">
      <c r="A170" s="766"/>
      <c r="B170" s="771"/>
      <c r="C170" s="425" t="s">
        <v>5</v>
      </c>
      <c r="D170" s="492">
        <f>E170+F170</f>
        <v>124</v>
      </c>
      <c r="E170" s="492">
        <v>123</v>
      </c>
      <c r="F170" s="250">
        <v>1</v>
      </c>
    </row>
    <row r="171" spans="1:6" ht="12.75" hidden="1">
      <c r="A171" s="124"/>
      <c r="B171" s="503"/>
      <c r="C171" s="504"/>
      <c r="D171" s="505"/>
      <c r="E171" s="505"/>
      <c r="F171" s="507"/>
    </row>
    <row r="172" spans="1:6" ht="12.75" hidden="1">
      <c r="A172" s="124"/>
      <c r="B172" s="503"/>
      <c r="C172" s="504"/>
      <c r="D172" s="505"/>
      <c r="E172" s="505"/>
      <c r="F172" s="507"/>
    </row>
    <row r="173" spans="1:6" ht="12.75" hidden="1">
      <c r="A173" s="124"/>
      <c r="B173" s="503"/>
      <c r="C173" s="504"/>
      <c r="D173" s="505"/>
      <c r="E173" s="505"/>
      <c r="F173" s="507"/>
    </row>
    <row r="174" spans="1:6" ht="12.75" hidden="1">
      <c r="A174" s="124"/>
      <c r="B174" s="213"/>
      <c r="C174" s="264"/>
      <c r="D174" s="258"/>
      <c r="E174" s="258"/>
      <c r="F174" s="259"/>
    </row>
    <row r="175" spans="1:6" ht="12.75" hidden="1">
      <c r="A175" s="124"/>
      <c r="B175" s="763" t="s">
        <v>132</v>
      </c>
      <c r="C175" s="764"/>
      <c r="D175" s="764"/>
      <c r="E175" s="764"/>
      <c r="F175" s="765"/>
    </row>
    <row r="176" spans="1:6" ht="12.75" hidden="1">
      <c r="A176" s="124"/>
      <c r="B176" s="749" t="s">
        <v>8</v>
      </c>
      <c r="C176" s="749"/>
      <c r="D176" s="749"/>
      <c r="E176" s="749"/>
      <c r="F176" s="750"/>
    </row>
    <row r="177" spans="1:6" ht="12.75" hidden="1">
      <c r="A177" s="124"/>
      <c r="B177" s="63" t="s">
        <v>12</v>
      </c>
      <c r="C177" s="98" t="s">
        <v>4</v>
      </c>
      <c r="D177" s="129" t="e">
        <f aca="true" t="shared" si="53" ref="D177:F178">D179</f>
        <v>#REF!</v>
      </c>
      <c r="E177" s="129"/>
      <c r="F177" s="129" t="e">
        <f t="shared" si="53"/>
        <v>#REF!</v>
      </c>
    </row>
    <row r="178" spans="1:6" ht="13.5" hidden="1" thickBot="1">
      <c r="A178" s="124"/>
      <c r="B178" s="201"/>
      <c r="C178" s="220" t="s">
        <v>5</v>
      </c>
      <c r="D178" s="203" t="e">
        <f t="shared" si="53"/>
        <v>#REF!</v>
      </c>
      <c r="E178" s="203"/>
      <c r="F178" s="203" t="e">
        <f t="shared" si="53"/>
        <v>#REF!</v>
      </c>
    </row>
    <row r="179" spans="1:6" ht="12.75" hidden="1">
      <c r="A179" s="124"/>
      <c r="B179" s="107" t="s">
        <v>24</v>
      </c>
      <c r="C179" s="221" t="s">
        <v>4</v>
      </c>
      <c r="D179" s="155" t="e">
        <f>#REF!+#REF!+#REF!+#REF!</f>
        <v>#REF!</v>
      </c>
      <c r="E179" s="155"/>
      <c r="F179" s="155" t="e">
        <f>#REF!+#REF!+#REF!+#REF!</f>
        <v>#REF!</v>
      </c>
    </row>
    <row r="180" spans="1:6" ht="12.75" hidden="1">
      <c r="A180" s="124"/>
      <c r="B180" s="123" t="s">
        <v>10</v>
      </c>
      <c r="C180" s="222" t="s">
        <v>5</v>
      </c>
      <c r="D180" s="157" t="e">
        <f>#REF!+#REF!+#REF!+#REF!</f>
        <v>#REF!</v>
      </c>
      <c r="E180" s="157"/>
      <c r="F180" s="157" t="e">
        <f>#REF!+#REF!+#REF!+#REF!</f>
        <v>#REF!</v>
      </c>
    </row>
    <row r="181" spans="1:6" ht="12.75" hidden="1">
      <c r="A181" s="124"/>
      <c r="B181" s="223" t="s">
        <v>29</v>
      </c>
      <c r="C181" s="190" t="s">
        <v>4</v>
      </c>
      <c r="D181" s="62"/>
      <c r="E181" s="62"/>
      <c r="F181" s="62"/>
    </row>
    <row r="182" spans="1:6" ht="12.75" hidden="1">
      <c r="A182" s="124"/>
      <c r="B182" s="224"/>
      <c r="C182" s="191" t="s">
        <v>5</v>
      </c>
      <c r="D182" s="104"/>
      <c r="E182" s="104"/>
      <c r="F182" s="104"/>
    </row>
    <row r="183" spans="1:6" ht="12.75" hidden="1">
      <c r="A183" s="124"/>
      <c r="B183" s="120" t="s">
        <v>43</v>
      </c>
      <c r="C183" s="190" t="s">
        <v>4</v>
      </c>
      <c r="D183" s="129"/>
      <c r="E183" s="129"/>
      <c r="F183" s="129"/>
    </row>
    <row r="184" spans="1:6" ht="12.75" hidden="1">
      <c r="A184" s="124"/>
      <c r="B184" s="226"/>
      <c r="C184" s="191" t="s">
        <v>5</v>
      </c>
      <c r="D184" s="104"/>
      <c r="E184" s="104"/>
      <c r="F184" s="104"/>
    </row>
    <row r="185" spans="1:6" ht="12.75" hidden="1">
      <c r="A185" s="124"/>
      <c r="B185" s="120" t="s">
        <v>30</v>
      </c>
      <c r="C185" s="98" t="s">
        <v>4</v>
      </c>
      <c r="D185" s="62"/>
      <c r="E185" s="62"/>
      <c r="F185" s="62"/>
    </row>
    <row r="186" spans="1:6" ht="15" customHeight="1" hidden="1">
      <c r="A186" s="124"/>
      <c r="B186" s="226" t="s">
        <v>31</v>
      </c>
      <c r="C186" s="191" t="s">
        <v>5</v>
      </c>
      <c r="D186" s="104"/>
      <c r="E186" s="104"/>
      <c r="F186" s="104"/>
    </row>
    <row r="187" spans="1:6" ht="12.75" hidden="1">
      <c r="A187" s="124"/>
      <c r="B187" s="154" t="s">
        <v>37</v>
      </c>
      <c r="C187" s="190" t="s">
        <v>4</v>
      </c>
      <c r="D187" s="62" t="e">
        <f>#REF!+#REF!+#REF!+#REF!</f>
        <v>#REF!</v>
      </c>
      <c r="E187" s="62"/>
      <c r="F187" s="62" t="e">
        <f>#REF!+#REF!+#REF!+#REF!</f>
        <v>#REF!</v>
      </c>
    </row>
    <row r="188" spans="1:6" ht="12.75" hidden="1">
      <c r="A188" s="124"/>
      <c r="B188" s="225"/>
      <c r="C188" s="191" t="s">
        <v>5</v>
      </c>
      <c r="D188" s="104" t="e">
        <f>#REF!+#REF!+#REF!+#REF!</f>
        <v>#REF!</v>
      </c>
      <c r="E188" s="104"/>
      <c r="F188" s="104" t="e">
        <f>#REF!+#REF!+#REF!+#REF!</f>
        <v>#REF!</v>
      </c>
    </row>
    <row r="189" spans="1:6" s="57" customFormat="1" ht="12.75" hidden="1">
      <c r="A189" s="124"/>
      <c r="B189" s="63" t="s">
        <v>56</v>
      </c>
      <c r="C189" s="98" t="s">
        <v>4</v>
      </c>
      <c r="D189" s="133" t="e">
        <f>D191+#REF!+#REF!+#REF!+#REF!+#REF!+#REF!+#REF!+#REF!+#REF!+#REF!+#REF!+#REF!+#REF!+#REF!+#REF!+#REF!+#REF!+#REF!+#REF!+#REF!+#REF!+#REF!+#REF!+#REF!+#REF!+#REF!+#REF!+#REF!+D208+D210+D212+D214+D216</f>
        <v>#REF!</v>
      </c>
      <c r="E189" s="133"/>
      <c r="F189" s="133" t="e">
        <f>F191+#REF!+#REF!+#REF!+#REF!+#REF!+#REF!+#REF!+#REF!+#REF!+#REF!+#REF!+#REF!+#REF!+#REF!+#REF!+#REF!+#REF!+#REF!+#REF!+#REF!+#REF!+#REF!+#REF!+#REF!+#REF!+#REF!+#REF!+#REF!+F208+F210+F212+F214+F216+F218</f>
        <v>#REF!</v>
      </c>
    </row>
    <row r="190" spans="1:6" s="57" customFormat="1" ht="12.75" hidden="1">
      <c r="A190" s="124"/>
      <c r="B190" s="63"/>
      <c r="C190" s="98" t="s">
        <v>5</v>
      </c>
      <c r="D190" s="133" t="e">
        <f>D192+#REF!+#REF!+#REF!+#REF!+#REF!+#REF!+#REF!+#REF!+#REF!+#REF!+#REF!+#REF!+#REF!+#REF!+#REF!+#REF!+#REF!+#REF!+#REF!+#REF!+#REF!+#REF!+#REF!+#REF!+#REF!+#REF!+#REF!+#REF!+D209+D211+D213+D215+D217</f>
        <v>#REF!</v>
      </c>
      <c r="E190" s="133"/>
      <c r="F190" s="133" t="e">
        <f>F192+#REF!+#REF!+#REF!+#REF!+#REF!+#REF!+#REF!+#REF!+#REF!+#REF!+#REF!+#REF!+#REF!+#REF!+#REF!+#REF!+#REF!+#REF!+#REF!+#REF!+#REF!+#REF!+#REF!+#REF!+#REF!+#REF!+#REF!+#REF!+F209+F211+F213+F215+F217+F219</f>
        <v>#REF!</v>
      </c>
    </row>
    <row r="191" spans="1:6" ht="12.75" hidden="1">
      <c r="A191" s="124"/>
      <c r="B191" s="213"/>
      <c r="C191" s="264"/>
      <c r="D191" s="258"/>
      <c r="E191" s="258"/>
      <c r="F191" s="259"/>
    </row>
    <row r="192" spans="1:6" ht="12.75" hidden="1">
      <c r="A192" s="124"/>
      <c r="B192" s="213"/>
      <c r="C192" s="264"/>
      <c r="D192" s="258"/>
      <c r="E192" s="258"/>
      <c r="F192" s="259"/>
    </row>
    <row r="193" spans="1:6" ht="12.75" hidden="1">
      <c r="A193" s="124"/>
      <c r="B193" s="213"/>
      <c r="C193" s="264"/>
      <c r="D193" s="258"/>
      <c r="E193" s="258"/>
      <c r="F193" s="259"/>
    </row>
    <row r="194" spans="1:6" ht="12.75" hidden="1">
      <c r="A194" s="124"/>
      <c r="B194" s="213"/>
      <c r="C194" s="264"/>
      <c r="D194" s="258"/>
      <c r="E194" s="258"/>
      <c r="F194" s="259"/>
    </row>
    <row r="195" spans="1:6" ht="12.75" hidden="1">
      <c r="A195" s="124"/>
      <c r="B195" s="213"/>
      <c r="C195" s="264"/>
      <c r="D195" s="258"/>
      <c r="E195" s="258"/>
      <c r="F195" s="259"/>
    </row>
    <row r="196" spans="1:6" ht="12.75" hidden="1">
      <c r="A196" s="124"/>
      <c r="B196" s="213"/>
      <c r="C196" s="264"/>
      <c r="D196" s="258"/>
      <c r="E196" s="258"/>
      <c r="F196" s="259"/>
    </row>
    <row r="197" spans="1:6" ht="7.5" customHeight="1" hidden="1">
      <c r="A197" s="124"/>
      <c r="B197" s="213"/>
      <c r="C197" s="264"/>
      <c r="D197" s="258"/>
      <c r="E197" s="258"/>
      <c r="F197" s="259"/>
    </row>
    <row r="198" spans="1:6" ht="12.75">
      <c r="A198" s="124"/>
      <c r="B198" s="763" t="s">
        <v>61</v>
      </c>
      <c r="C198" s="764"/>
      <c r="D198" s="764"/>
      <c r="E198" s="764"/>
      <c r="F198" s="765"/>
    </row>
    <row r="199" spans="1:6" ht="12.75">
      <c r="A199" s="124"/>
      <c r="B199" s="760" t="s">
        <v>8</v>
      </c>
      <c r="C199" s="749"/>
      <c r="D199" s="749"/>
      <c r="E199" s="749"/>
      <c r="F199" s="750"/>
    </row>
    <row r="200" spans="1:6" ht="12.75">
      <c r="A200" s="124"/>
      <c r="B200" s="63" t="s">
        <v>12</v>
      </c>
      <c r="C200" s="98" t="s">
        <v>4</v>
      </c>
      <c r="D200" s="129">
        <f aca="true" t="shared" si="54" ref="D200:F201">D202</f>
        <v>391</v>
      </c>
      <c r="E200" s="129">
        <f>E202</f>
        <v>0</v>
      </c>
      <c r="F200" s="129">
        <f t="shared" si="54"/>
        <v>391</v>
      </c>
    </row>
    <row r="201" spans="1:6" ht="13.5" thickBot="1">
      <c r="A201" s="124"/>
      <c r="B201" s="201"/>
      <c r="C201" s="220" t="s">
        <v>5</v>
      </c>
      <c r="D201" s="203">
        <f t="shared" si="54"/>
        <v>2</v>
      </c>
      <c r="E201" s="203">
        <f>E203</f>
        <v>0</v>
      </c>
      <c r="F201" s="203">
        <f t="shared" si="54"/>
        <v>2</v>
      </c>
    </row>
    <row r="202" spans="1:6" ht="12.75">
      <c r="A202" s="124"/>
      <c r="B202" s="107" t="s">
        <v>24</v>
      </c>
      <c r="C202" s="221" t="s">
        <v>4</v>
      </c>
      <c r="D202" s="155">
        <f aca="true" t="shared" si="55" ref="D202:F203">D204</f>
        <v>391</v>
      </c>
      <c r="E202" s="155">
        <f>E204</f>
        <v>0</v>
      </c>
      <c r="F202" s="155">
        <f t="shared" si="55"/>
        <v>391</v>
      </c>
    </row>
    <row r="203" spans="1:6" ht="12.75">
      <c r="A203" s="124"/>
      <c r="B203" s="123" t="s">
        <v>10</v>
      </c>
      <c r="C203" s="222" t="s">
        <v>5</v>
      </c>
      <c r="D203" s="157">
        <f t="shared" si="55"/>
        <v>2</v>
      </c>
      <c r="E203" s="157">
        <f>E205</f>
        <v>0</v>
      </c>
      <c r="F203" s="157">
        <f t="shared" si="55"/>
        <v>2</v>
      </c>
    </row>
    <row r="204" spans="1:6" ht="12.75">
      <c r="A204" s="124"/>
      <c r="B204" s="154" t="s">
        <v>37</v>
      </c>
      <c r="C204" s="190" t="s">
        <v>4</v>
      </c>
      <c r="D204" s="62">
        <f aca="true" t="shared" si="56" ref="D204:F205">D222</f>
        <v>391</v>
      </c>
      <c r="E204" s="62">
        <f>E222</f>
        <v>0</v>
      </c>
      <c r="F204" s="62">
        <f t="shared" si="56"/>
        <v>391</v>
      </c>
    </row>
    <row r="205" spans="1:6" ht="12.75">
      <c r="A205" s="124"/>
      <c r="B205" s="225" t="s">
        <v>126</v>
      </c>
      <c r="C205" s="191" t="s">
        <v>5</v>
      </c>
      <c r="D205" s="104">
        <f t="shared" si="56"/>
        <v>2</v>
      </c>
      <c r="E205" s="104">
        <f>E223</f>
        <v>0</v>
      </c>
      <c r="F205" s="104">
        <f t="shared" si="56"/>
        <v>2</v>
      </c>
    </row>
    <row r="206" spans="1:6" s="57" customFormat="1" ht="12.75">
      <c r="A206" s="124"/>
      <c r="B206" s="217" t="s">
        <v>56</v>
      </c>
      <c r="C206" s="190" t="s">
        <v>4</v>
      </c>
      <c r="D206" s="218">
        <f aca="true" t="shared" si="57" ref="D206:F207">D224</f>
        <v>391</v>
      </c>
      <c r="E206" s="218">
        <f>E224</f>
        <v>0</v>
      </c>
      <c r="F206" s="218">
        <f t="shared" si="57"/>
        <v>391</v>
      </c>
    </row>
    <row r="207" spans="1:6" s="57" customFormat="1" ht="12.75">
      <c r="A207" s="124"/>
      <c r="B207" s="225"/>
      <c r="C207" s="191" t="s">
        <v>5</v>
      </c>
      <c r="D207" s="250">
        <f t="shared" si="57"/>
        <v>2</v>
      </c>
      <c r="E207" s="250">
        <f>E225</f>
        <v>0</v>
      </c>
      <c r="F207" s="250">
        <f t="shared" si="57"/>
        <v>2</v>
      </c>
    </row>
    <row r="208" spans="1:6" s="57" customFormat="1" ht="12.75">
      <c r="A208" s="124"/>
      <c r="B208" s="782" t="s">
        <v>125</v>
      </c>
      <c r="C208" s="783"/>
      <c r="D208" s="783"/>
      <c r="E208" s="783"/>
      <c r="F208" s="784"/>
    </row>
    <row r="209" spans="1:6" ht="12.75">
      <c r="A209" s="124"/>
      <c r="B209" s="749" t="s">
        <v>8</v>
      </c>
      <c r="C209" s="749"/>
      <c r="D209" s="749"/>
      <c r="E209" s="749"/>
      <c r="F209" s="750"/>
    </row>
    <row r="210" spans="1:6" ht="12.75">
      <c r="A210" s="124"/>
      <c r="B210" s="63" t="s">
        <v>12</v>
      </c>
      <c r="C210" s="60" t="s">
        <v>4</v>
      </c>
      <c r="D210" s="62">
        <f aca="true" t="shared" si="58" ref="D210:F211">D212</f>
        <v>391</v>
      </c>
      <c r="E210" s="62">
        <f>E212</f>
        <v>0</v>
      </c>
      <c r="F210" s="62">
        <f t="shared" si="58"/>
        <v>391</v>
      </c>
    </row>
    <row r="211" spans="1:6" ht="13.5" thickBot="1">
      <c r="A211" s="124"/>
      <c r="B211" s="201"/>
      <c r="C211" s="202" t="s">
        <v>5</v>
      </c>
      <c r="D211" s="203">
        <f t="shared" si="58"/>
        <v>2</v>
      </c>
      <c r="E211" s="203">
        <f>E213</f>
        <v>0</v>
      </c>
      <c r="F211" s="203">
        <f>F213</f>
        <v>2</v>
      </c>
    </row>
    <row r="212" spans="1:6" ht="12.75">
      <c r="A212" s="124"/>
      <c r="B212" s="107" t="s">
        <v>24</v>
      </c>
      <c r="C212" s="124" t="s">
        <v>4</v>
      </c>
      <c r="D212" s="155">
        <f aca="true" t="shared" si="59" ref="D212:F213">D222</f>
        <v>391</v>
      </c>
      <c r="E212" s="155">
        <f>E222</f>
        <v>0</v>
      </c>
      <c r="F212" s="155">
        <f t="shared" si="59"/>
        <v>391</v>
      </c>
    </row>
    <row r="213" spans="1:6" ht="12.75">
      <c r="A213" s="124"/>
      <c r="B213" s="123" t="s">
        <v>10</v>
      </c>
      <c r="C213" s="156" t="s">
        <v>5</v>
      </c>
      <c r="D213" s="157">
        <f t="shared" si="59"/>
        <v>2</v>
      </c>
      <c r="E213" s="157">
        <f>E223</f>
        <v>0</v>
      </c>
      <c r="F213" s="157">
        <f>F223</f>
        <v>2</v>
      </c>
    </row>
    <row r="214" spans="1:6" ht="12.75" hidden="1">
      <c r="A214" s="124"/>
      <c r="B214" s="223" t="s">
        <v>29</v>
      </c>
      <c r="C214" s="128" t="s">
        <v>4</v>
      </c>
      <c r="D214" s="62"/>
      <c r="E214" s="62"/>
      <c r="F214" s="62"/>
    </row>
    <row r="215" spans="1:6" ht="12.75" hidden="1">
      <c r="A215" s="124"/>
      <c r="B215" s="224"/>
      <c r="C215" s="103" t="s">
        <v>5</v>
      </c>
      <c r="D215" s="104"/>
      <c r="E215" s="104"/>
      <c r="F215" s="104"/>
    </row>
    <row r="216" spans="1:6" ht="12.75" hidden="1">
      <c r="A216" s="124"/>
      <c r="B216" s="120" t="s">
        <v>43</v>
      </c>
      <c r="C216" s="128" t="s">
        <v>4</v>
      </c>
      <c r="D216" s="62"/>
      <c r="E216" s="62"/>
      <c r="F216" s="62"/>
    </row>
    <row r="217" spans="1:6" ht="12.75" hidden="1">
      <c r="A217" s="124"/>
      <c r="B217" s="226"/>
      <c r="C217" s="103" t="s">
        <v>5</v>
      </c>
      <c r="D217" s="62"/>
      <c r="E217" s="62"/>
      <c r="F217" s="62"/>
    </row>
    <row r="218" spans="1:6" ht="12.75" hidden="1">
      <c r="A218" s="124"/>
      <c r="B218" s="120" t="s">
        <v>30</v>
      </c>
      <c r="C218" s="60" t="s">
        <v>4</v>
      </c>
      <c r="D218" s="62"/>
      <c r="E218" s="62"/>
      <c r="F218" s="62"/>
    </row>
    <row r="219" spans="1:6" ht="15" customHeight="1" hidden="1">
      <c r="A219" s="124"/>
      <c r="B219" s="226" t="s">
        <v>31</v>
      </c>
      <c r="C219" s="103" t="s">
        <v>5</v>
      </c>
      <c r="D219" s="104"/>
      <c r="E219" s="104"/>
      <c r="F219" s="104"/>
    </row>
    <row r="220" spans="1:6" ht="15" customHeight="1" hidden="1">
      <c r="A220" s="124"/>
      <c r="B220" s="118" t="s">
        <v>41</v>
      </c>
      <c r="C220" s="54" t="s">
        <v>4</v>
      </c>
      <c r="D220" s="56"/>
      <c r="E220" s="56"/>
      <c r="F220" s="56"/>
    </row>
    <row r="221" spans="1:6" ht="15" customHeight="1" hidden="1">
      <c r="A221" s="124"/>
      <c r="B221" s="119" t="s">
        <v>42</v>
      </c>
      <c r="C221" s="58" t="s">
        <v>5</v>
      </c>
      <c r="D221" s="59"/>
      <c r="E221" s="59"/>
      <c r="F221" s="59"/>
    </row>
    <row r="222" spans="1:6" ht="12.75">
      <c r="A222" s="124"/>
      <c r="B222" s="154" t="s">
        <v>37</v>
      </c>
      <c r="C222" s="128" t="s">
        <v>4</v>
      </c>
      <c r="D222" s="129">
        <f aca="true" t="shared" si="60" ref="D222:F223">D224</f>
        <v>391</v>
      </c>
      <c r="E222" s="129">
        <f t="shared" si="60"/>
        <v>0</v>
      </c>
      <c r="F222" s="129">
        <f t="shared" si="60"/>
        <v>391</v>
      </c>
    </row>
    <row r="223" spans="1:6" ht="12.75">
      <c r="A223" s="124"/>
      <c r="B223" s="225"/>
      <c r="C223" s="103" t="s">
        <v>5</v>
      </c>
      <c r="D223" s="104">
        <f t="shared" si="60"/>
        <v>2</v>
      </c>
      <c r="E223" s="104">
        <f t="shared" si="60"/>
        <v>0</v>
      </c>
      <c r="F223" s="104">
        <f t="shared" si="60"/>
        <v>2</v>
      </c>
    </row>
    <row r="224" spans="1:6" s="57" customFormat="1" ht="12.75">
      <c r="A224" s="124"/>
      <c r="B224" s="63" t="s">
        <v>56</v>
      </c>
      <c r="C224" s="98" t="s">
        <v>4</v>
      </c>
      <c r="D224" s="133">
        <f aca="true" t="shared" si="61" ref="D224:F225">D226+D228</f>
        <v>391</v>
      </c>
      <c r="E224" s="133">
        <f>E226+E228</f>
        <v>0</v>
      </c>
      <c r="F224" s="133">
        <f t="shared" si="61"/>
        <v>391</v>
      </c>
    </row>
    <row r="225" spans="1:6" s="57" customFormat="1" ht="12.75">
      <c r="A225" s="124"/>
      <c r="B225" s="63"/>
      <c r="C225" s="98" t="s">
        <v>5</v>
      </c>
      <c r="D225" s="133">
        <f t="shared" si="61"/>
        <v>2</v>
      </c>
      <c r="E225" s="133">
        <f>E227+E229</f>
        <v>0</v>
      </c>
      <c r="F225" s="133">
        <f t="shared" si="61"/>
        <v>2</v>
      </c>
    </row>
    <row r="226" spans="1:6" ht="21.75" customHeight="1">
      <c r="A226" s="766" t="s">
        <v>58</v>
      </c>
      <c r="B226" s="773" t="s">
        <v>151</v>
      </c>
      <c r="C226" s="497" t="s">
        <v>4</v>
      </c>
      <c r="D226" s="498">
        <f>E226+F226</f>
        <v>161</v>
      </c>
      <c r="E226" s="491">
        <v>0</v>
      </c>
      <c r="F226" s="491">
        <v>161</v>
      </c>
    </row>
    <row r="227" spans="1:6" ht="22.5" customHeight="1">
      <c r="A227" s="766"/>
      <c r="B227" s="773"/>
      <c r="C227" s="499" t="s">
        <v>5</v>
      </c>
      <c r="D227" s="500">
        <f>E227+F227</f>
        <v>1</v>
      </c>
      <c r="E227" s="492">
        <v>0</v>
      </c>
      <c r="F227" s="393">
        <v>1</v>
      </c>
    </row>
    <row r="228" spans="1:6" ht="17.25" customHeight="1">
      <c r="A228" s="766" t="s">
        <v>58</v>
      </c>
      <c r="B228" s="768" t="s">
        <v>152</v>
      </c>
      <c r="C228" s="423" t="s">
        <v>4</v>
      </c>
      <c r="D228" s="498">
        <f>E228+F228</f>
        <v>230</v>
      </c>
      <c r="E228" s="501">
        <v>0</v>
      </c>
      <c r="F228" s="133">
        <v>230</v>
      </c>
    </row>
    <row r="229" spans="1:6" ht="24" customHeight="1">
      <c r="A229" s="766"/>
      <c r="B229" s="772"/>
      <c r="C229" s="499" t="s">
        <v>5</v>
      </c>
      <c r="D229" s="500">
        <f>E229+F229</f>
        <v>1</v>
      </c>
      <c r="E229" s="492">
        <v>0</v>
      </c>
      <c r="F229" s="393">
        <v>1</v>
      </c>
    </row>
    <row r="230" spans="1:6" ht="12.75">
      <c r="A230" s="124"/>
      <c r="B230" s="150" t="s">
        <v>134</v>
      </c>
      <c r="C230" s="150"/>
      <c r="D230" s="150"/>
      <c r="E230" s="150"/>
      <c r="F230" s="151"/>
    </row>
    <row r="231" spans="1:6" ht="12.75">
      <c r="A231" s="124"/>
      <c r="B231" s="710" t="s">
        <v>8</v>
      </c>
      <c r="C231" s="710"/>
      <c r="D231" s="710"/>
      <c r="E231" s="710"/>
      <c r="F231" s="711"/>
    </row>
    <row r="232" spans="1:6" ht="12.75">
      <c r="A232" s="124"/>
      <c r="B232" s="63" t="s">
        <v>12</v>
      </c>
      <c r="C232" s="60" t="s">
        <v>4</v>
      </c>
      <c r="D232" s="62">
        <f aca="true" t="shared" si="62" ref="D232:F233">D234</f>
        <v>14592</v>
      </c>
      <c r="E232" s="62">
        <f>E234</f>
        <v>7709</v>
      </c>
      <c r="F232" s="62">
        <f t="shared" si="62"/>
        <v>6883</v>
      </c>
    </row>
    <row r="233" spans="1:6" ht="13.5" thickBot="1">
      <c r="A233" s="124"/>
      <c r="B233" s="201"/>
      <c r="C233" s="202" t="s">
        <v>5</v>
      </c>
      <c r="D233" s="203">
        <f t="shared" si="62"/>
        <v>1846</v>
      </c>
      <c r="E233" s="203">
        <f>E235</f>
        <v>1835</v>
      </c>
      <c r="F233" s="203">
        <f t="shared" si="62"/>
        <v>11</v>
      </c>
    </row>
    <row r="234" spans="1:6" ht="12.75">
      <c r="A234" s="124"/>
      <c r="B234" s="107" t="s">
        <v>24</v>
      </c>
      <c r="C234" s="124" t="s">
        <v>4</v>
      </c>
      <c r="D234" s="155">
        <f aca="true" t="shared" si="63" ref="D234:F239">D244+D256</f>
        <v>14592</v>
      </c>
      <c r="E234" s="155">
        <f aca="true" t="shared" si="64" ref="E234:E239">E244+E256</f>
        <v>7709</v>
      </c>
      <c r="F234" s="155">
        <f t="shared" si="63"/>
        <v>6883</v>
      </c>
    </row>
    <row r="235" spans="1:6" ht="12.75">
      <c r="A235" s="124"/>
      <c r="B235" s="123" t="s">
        <v>10</v>
      </c>
      <c r="C235" s="156" t="s">
        <v>5</v>
      </c>
      <c r="D235" s="157">
        <f t="shared" si="63"/>
        <v>1846</v>
      </c>
      <c r="E235" s="157">
        <f t="shared" si="64"/>
        <v>1835</v>
      </c>
      <c r="F235" s="157">
        <f t="shared" si="63"/>
        <v>11</v>
      </c>
    </row>
    <row r="236" spans="1:6" ht="12.75">
      <c r="A236" s="124"/>
      <c r="B236" s="154" t="s">
        <v>37</v>
      </c>
      <c r="C236" s="190" t="s">
        <v>4</v>
      </c>
      <c r="D236" s="62">
        <f t="shared" si="63"/>
        <v>14592</v>
      </c>
      <c r="E236" s="62">
        <f t="shared" si="64"/>
        <v>7709</v>
      </c>
      <c r="F236" s="62">
        <f t="shared" si="63"/>
        <v>6883</v>
      </c>
    </row>
    <row r="237" spans="1:6" ht="12.75">
      <c r="A237" s="124"/>
      <c r="B237" s="225"/>
      <c r="C237" s="191" t="s">
        <v>5</v>
      </c>
      <c r="D237" s="104">
        <f t="shared" si="63"/>
        <v>1846</v>
      </c>
      <c r="E237" s="104">
        <f t="shared" si="64"/>
        <v>1835</v>
      </c>
      <c r="F237" s="104">
        <f t="shared" si="63"/>
        <v>11</v>
      </c>
    </row>
    <row r="238" spans="1:6" s="57" customFormat="1" ht="12.75">
      <c r="A238" s="124"/>
      <c r="B238" s="63" t="s">
        <v>56</v>
      </c>
      <c r="C238" s="98" t="s">
        <v>4</v>
      </c>
      <c r="D238" s="133">
        <f t="shared" si="63"/>
        <v>14592</v>
      </c>
      <c r="E238" s="133">
        <f t="shared" si="64"/>
        <v>7709</v>
      </c>
      <c r="F238" s="133">
        <f t="shared" si="63"/>
        <v>6883</v>
      </c>
    </row>
    <row r="239" spans="1:6" s="57" customFormat="1" ht="12.75">
      <c r="A239" s="124"/>
      <c r="B239" s="63"/>
      <c r="C239" s="98" t="s">
        <v>5</v>
      </c>
      <c r="D239" s="133">
        <f t="shared" si="63"/>
        <v>1846</v>
      </c>
      <c r="E239" s="133">
        <f t="shared" si="64"/>
        <v>1835</v>
      </c>
      <c r="F239" s="133">
        <f t="shared" si="63"/>
        <v>11</v>
      </c>
    </row>
    <row r="240" spans="1:6" ht="12.75">
      <c r="A240" s="124"/>
      <c r="B240" s="763" t="s">
        <v>130</v>
      </c>
      <c r="C240" s="764"/>
      <c r="D240" s="764"/>
      <c r="E240" s="764"/>
      <c r="F240" s="765"/>
    </row>
    <row r="241" spans="1:6" ht="12.75">
      <c r="A241" s="124"/>
      <c r="B241" s="749" t="s">
        <v>8</v>
      </c>
      <c r="C241" s="749"/>
      <c r="D241" s="749"/>
      <c r="E241" s="749"/>
      <c r="F241" s="750"/>
    </row>
    <row r="242" spans="1:6" ht="12.75">
      <c r="A242" s="124"/>
      <c r="B242" s="63" t="s">
        <v>12</v>
      </c>
      <c r="C242" s="98" t="s">
        <v>4</v>
      </c>
      <c r="D242" s="129">
        <f aca="true" t="shared" si="65" ref="D242:F243">D244</f>
        <v>7533</v>
      </c>
      <c r="E242" s="129">
        <f aca="true" t="shared" si="66" ref="E242:E249">E244</f>
        <v>7533</v>
      </c>
      <c r="F242" s="129">
        <f t="shared" si="65"/>
        <v>0</v>
      </c>
    </row>
    <row r="243" spans="1:6" ht="13.5" thickBot="1">
      <c r="A243" s="124"/>
      <c r="B243" s="201"/>
      <c r="C243" s="220" t="s">
        <v>5</v>
      </c>
      <c r="D243" s="203">
        <f t="shared" si="65"/>
        <v>1708</v>
      </c>
      <c r="E243" s="203">
        <f t="shared" si="66"/>
        <v>1698</v>
      </c>
      <c r="F243" s="203">
        <f t="shared" si="65"/>
        <v>10</v>
      </c>
    </row>
    <row r="244" spans="1:6" ht="12.75">
      <c r="A244" s="124"/>
      <c r="B244" s="107" t="s">
        <v>24</v>
      </c>
      <c r="C244" s="221" t="s">
        <v>4</v>
      </c>
      <c r="D244" s="155">
        <f aca="true" t="shared" si="67" ref="D244:F245">D246</f>
        <v>7533</v>
      </c>
      <c r="E244" s="155">
        <f t="shared" si="66"/>
        <v>7533</v>
      </c>
      <c r="F244" s="155">
        <f t="shared" si="67"/>
        <v>0</v>
      </c>
    </row>
    <row r="245" spans="1:6" ht="12.75">
      <c r="A245" s="124"/>
      <c r="B245" s="123" t="s">
        <v>10</v>
      </c>
      <c r="C245" s="222" t="s">
        <v>5</v>
      </c>
      <c r="D245" s="157">
        <f t="shared" si="67"/>
        <v>1708</v>
      </c>
      <c r="E245" s="157">
        <f t="shared" si="66"/>
        <v>1698</v>
      </c>
      <c r="F245" s="157">
        <f t="shared" si="67"/>
        <v>10</v>
      </c>
    </row>
    <row r="246" spans="1:6" ht="12.75">
      <c r="A246" s="124"/>
      <c r="B246" s="154" t="s">
        <v>37</v>
      </c>
      <c r="C246" s="190" t="s">
        <v>4</v>
      </c>
      <c r="D246" s="62">
        <f aca="true" t="shared" si="68" ref="D246:F247">D248</f>
        <v>7533</v>
      </c>
      <c r="E246" s="62">
        <f t="shared" si="66"/>
        <v>7533</v>
      </c>
      <c r="F246" s="62">
        <f t="shared" si="68"/>
        <v>0</v>
      </c>
    </row>
    <row r="247" spans="1:6" ht="12.75">
      <c r="A247" s="124"/>
      <c r="B247" s="225"/>
      <c r="C247" s="191" t="s">
        <v>5</v>
      </c>
      <c r="D247" s="104">
        <f t="shared" si="68"/>
        <v>1708</v>
      </c>
      <c r="E247" s="104">
        <f t="shared" si="66"/>
        <v>1698</v>
      </c>
      <c r="F247" s="104">
        <f t="shared" si="68"/>
        <v>10</v>
      </c>
    </row>
    <row r="248" spans="1:6" s="57" customFormat="1" ht="12.75">
      <c r="A248" s="124"/>
      <c r="B248" s="63" t="s">
        <v>56</v>
      </c>
      <c r="C248" s="98" t="s">
        <v>4</v>
      </c>
      <c r="D248" s="133">
        <f aca="true" t="shared" si="69" ref="D248:F249">D250</f>
        <v>7533</v>
      </c>
      <c r="E248" s="133">
        <f t="shared" si="66"/>
        <v>7533</v>
      </c>
      <c r="F248" s="133">
        <f t="shared" si="69"/>
        <v>0</v>
      </c>
    </row>
    <row r="249" spans="1:6" s="57" customFormat="1" ht="12.75">
      <c r="A249" s="124"/>
      <c r="B249" s="63"/>
      <c r="C249" s="98" t="s">
        <v>5</v>
      </c>
      <c r="D249" s="133">
        <f t="shared" si="69"/>
        <v>1708</v>
      </c>
      <c r="E249" s="133">
        <f t="shared" si="66"/>
        <v>1698</v>
      </c>
      <c r="F249" s="133">
        <f t="shared" si="69"/>
        <v>10</v>
      </c>
    </row>
    <row r="250" spans="1:6" ht="27.75" customHeight="1">
      <c r="A250" s="766" t="s">
        <v>58</v>
      </c>
      <c r="B250" s="772" t="s">
        <v>153</v>
      </c>
      <c r="C250" s="497" t="s">
        <v>4</v>
      </c>
      <c r="D250" s="491">
        <f>E250+F250</f>
        <v>7533</v>
      </c>
      <c r="E250" s="491">
        <v>7533</v>
      </c>
      <c r="F250" s="491">
        <v>0</v>
      </c>
    </row>
    <row r="251" spans="1:6" ht="27" customHeight="1">
      <c r="A251" s="766"/>
      <c r="B251" s="772"/>
      <c r="C251" s="499" t="s">
        <v>5</v>
      </c>
      <c r="D251" s="492">
        <f>E251+F251</f>
        <v>1708</v>
      </c>
      <c r="E251" s="492">
        <v>1698</v>
      </c>
      <c r="F251" s="393">
        <v>10</v>
      </c>
    </row>
    <row r="252" spans="1:6" ht="12.75">
      <c r="A252" s="124"/>
      <c r="B252" s="763" t="s">
        <v>132</v>
      </c>
      <c r="C252" s="764"/>
      <c r="D252" s="764"/>
      <c r="E252" s="764"/>
      <c r="F252" s="765"/>
    </row>
    <row r="253" spans="1:6" ht="12.75">
      <c r="A253" s="124"/>
      <c r="B253" s="749" t="s">
        <v>8</v>
      </c>
      <c r="C253" s="749"/>
      <c r="D253" s="749"/>
      <c r="E253" s="749"/>
      <c r="F253" s="750"/>
    </row>
    <row r="254" spans="1:6" ht="12.75">
      <c r="A254" s="124"/>
      <c r="B254" s="63" t="s">
        <v>12</v>
      </c>
      <c r="C254" s="98" t="s">
        <v>4</v>
      </c>
      <c r="D254" s="129">
        <f aca="true" t="shared" si="70" ref="D254:F255">D256</f>
        <v>7059</v>
      </c>
      <c r="E254" s="129">
        <f aca="true" t="shared" si="71" ref="E254:E261">E256</f>
        <v>176</v>
      </c>
      <c r="F254" s="129">
        <f t="shared" si="70"/>
        <v>6883</v>
      </c>
    </row>
    <row r="255" spans="1:6" ht="13.5" thickBot="1">
      <c r="A255" s="124"/>
      <c r="B255" s="201"/>
      <c r="C255" s="220" t="s">
        <v>5</v>
      </c>
      <c r="D255" s="203">
        <f t="shared" si="70"/>
        <v>138</v>
      </c>
      <c r="E255" s="203">
        <f t="shared" si="71"/>
        <v>137</v>
      </c>
      <c r="F255" s="203">
        <f t="shared" si="70"/>
        <v>1</v>
      </c>
    </row>
    <row r="256" spans="1:6" ht="12.75">
      <c r="A256" s="124"/>
      <c r="B256" s="107" t="s">
        <v>24</v>
      </c>
      <c r="C256" s="221" t="s">
        <v>4</v>
      </c>
      <c r="D256" s="155">
        <f aca="true" t="shared" si="72" ref="D256:F257">D258</f>
        <v>7059</v>
      </c>
      <c r="E256" s="155">
        <f t="shared" si="71"/>
        <v>176</v>
      </c>
      <c r="F256" s="155">
        <f t="shared" si="72"/>
        <v>6883</v>
      </c>
    </row>
    <row r="257" spans="1:6" ht="12.75">
      <c r="A257" s="124"/>
      <c r="B257" s="123" t="s">
        <v>10</v>
      </c>
      <c r="C257" s="222" t="s">
        <v>5</v>
      </c>
      <c r="D257" s="157">
        <f t="shared" si="72"/>
        <v>138</v>
      </c>
      <c r="E257" s="157">
        <f t="shared" si="71"/>
        <v>137</v>
      </c>
      <c r="F257" s="157">
        <f t="shared" si="72"/>
        <v>1</v>
      </c>
    </row>
    <row r="258" spans="1:6" ht="12.75">
      <c r="A258" s="124"/>
      <c r="B258" s="154" t="s">
        <v>37</v>
      </c>
      <c r="C258" s="190" t="s">
        <v>4</v>
      </c>
      <c r="D258" s="62">
        <f aca="true" t="shared" si="73" ref="D258:F261">D260</f>
        <v>7059</v>
      </c>
      <c r="E258" s="62">
        <f t="shared" si="71"/>
        <v>176</v>
      </c>
      <c r="F258" s="62">
        <f t="shared" si="73"/>
        <v>6883</v>
      </c>
    </row>
    <row r="259" spans="1:6" ht="12.75">
      <c r="A259" s="124"/>
      <c r="B259" s="225"/>
      <c r="C259" s="191" t="s">
        <v>5</v>
      </c>
      <c r="D259" s="104">
        <f t="shared" si="73"/>
        <v>138</v>
      </c>
      <c r="E259" s="104">
        <f t="shared" si="71"/>
        <v>137</v>
      </c>
      <c r="F259" s="104">
        <f t="shared" si="73"/>
        <v>1</v>
      </c>
    </row>
    <row r="260" spans="1:6" s="57" customFormat="1" ht="12.75">
      <c r="A260" s="124"/>
      <c r="B260" s="63" t="s">
        <v>56</v>
      </c>
      <c r="C260" s="98" t="s">
        <v>4</v>
      </c>
      <c r="D260" s="133">
        <f t="shared" si="73"/>
        <v>7059</v>
      </c>
      <c r="E260" s="133">
        <f t="shared" si="71"/>
        <v>176</v>
      </c>
      <c r="F260" s="133">
        <f t="shared" si="73"/>
        <v>6883</v>
      </c>
    </row>
    <row r="261" spans="1:6" s="57" customFormat="1" ht="12.75">
      <c r="A261" s="124"/>
      <c r="B261" s="63"/>
      <c r="C261" s="98" t="s">
        <v>5</v>
      </c>
      <c r="D261" s="133">
        <f t="shared" si="73"/>
        <v>138</v>
      </c>
      <c r="E261" s="133">
        <f t="shared" si="71"/>
        <v>137</v>
      </c>
      <c r="F261" s="133">
        <f t="shared" si="73"/>
        <v>1</v>
      </c>
    </row>
    <row r="262" spans="1:6" ht="27" customHeight="1">
      <c r="A262" s="766" t="s">
        <v>58</v>
      </c>
      <c r="B262" s="767" t="s">
        <v>449</v>
      </c>
      <c r="C262" s="497" t="s">
        <v>4</v>
      </c>
      <c r="D262" s="491">
        <f>E262+F262</f>
        <v>7059</v>
      </c>
      <c r="E262" s="491">
        <v>176</v>
      </c>
      <c r="F262" s="491">
        <v>6883</v>
      </c>
    </row>
    <row r="263" spans="1:6" ht="30" customHeight="1">
      <c r="A263" s="766"/>
      <c r="B263" s="768"/>
      <c r="C263" s="499" t="s">
        <v>5</v>
      </c>
      <c r="D263" s="492">
        <f>E263+F263</f>
        <v>138</v>
      </c>
      <c r="E263" s="492">
        <v>137</v>
      </c>
      <c r="F263" s="393">
        <v>1</v>
      </c>
    </row>
    <row r="264" spans="1:6" ht="12.75">
      <c r="A264" s="124"/>
      <c r="B264" s="150" t="s">
        <v>156</v>
      </c>
      <c r="C264" s="150"/>
      <c r="D264" s="150"/>
      <c r="E264" s="150"/>
      <c r="F264" s="151"/>
    </row>
    <row r="265" spans="1:6" ht="12.75">
      <c r="A265" s="124"/>
      <c r="B265" s="760" t="s">
        <v>8</v>
      </c>
      <c r="C265" s="749"/>
      <c r="D265" s="749"/>
      <c r="E265" s="749"/>
      <c r="F265" s="750"/>
    </row>
    <row r="266" spans="1:6" ht="12.75">
      <c r="A266" s="124"/>
      <c r="B266" s="63" t="s">
        <v>12</v>
      </c>
      <c r="C266" s="98" t="s">
        <v>4</v>
      </c>
      <c r="D266" s="129">
        <f aca="true" t="shared" si="74" ref="D266:F267">D268+D273</f>
        <v>479</v>
      </c>
      <c r="E266" s="129">
        <f>E268+E273</f>
        <v>0</v>
      </c>
      <c r="F266" s="129">
        <f t="shared" si="74"/>
        <v>479</v>
      </c>
    </row>
    <row r="267" spans="1:6" ht="13.5" thickBot="1">
      <c r="A267" s="124"/>
      <c r="B267" s="201"/>
      <c r="C267" s="220" t="s">
        <v>5</v>
      </c>
      <c r="D267" s="203">
        <f t="shared" si="74"/>
        <v>479</v>
      </c>
      <c r="E267" s="203">
        <f>E269+E274</f>
        <v>0</v>
      </c>
      <c r="F267" s="203">
        <f t="shared" si="74"/>
        <v>479</v>
      </c>
    </row>
    <row r="268" spans="1:6" ht="12.75">
      <c r="A268" s="124"/>
      <c r="B268" s="107" t="s">
        <v>24</v>
      </c>
      <c r="C268" s="221" t="s">
        <v>4</v>
      </c>
      <c r="D268" s="155">
        <f aca="true" t="shared" si="75" ref="D268:F269">D271</f>
        <v>89</v>
      </c>
      <c r="E268" s="155">
        <f>E271</f>
        <v>0</v>
      </c>
      <c r="F268" s="155">
        <f t="shared" si="75"/>
        <v>89</v>
      </c>
    </row>
    <row r="269" spans="1:6" ht="12.75">
      <c r="A269" s="124"/>
      <c r="B269" s="123" t="s">
        <v>10</v>
      </c>
      <c r="C269" s="222" t="s">
        <v>5</v>
      </c>
      <c r="D269" s="157">
        <f t="shared" si="75"/>
        <v>89</v>
      </c>
      <c r="E269" s="157">
        <f>E272</f>
        <v>0</v>
      </c>
      <c r="F269" s="157">
        <f t="shared" si="75"/>
        <v>89</v>
      </c>
    </row>
    <row r="270" spans="1:6" s="57" customFormat="1" ht="15" customHeight="1">
      <c r="A270" s="124"/>
      <c r="B270" s="701" t="s">
        <v>191</v>
      </c>
      <c r="C270" s="702"/>
      <c r="D270" s="702"/>
      <c r="E270" s="702"/>
      <c r="F270" s="703"/>
    </row>
    <row r="271" spans="1:6" ht="25.5">
      <c r="A271" s="124"/>
      <c r="B271" s="240" t="s">
        <v>448</v>
      </c>
      <c r="C271" s="98" t="s">
        <v>4</v>
      </c>
      <c r="D271" s="62">
        <f aca="true" t="shared" si="76" ref="D271:F272">D285</f>
        <v>89</v>
      </c>
      <c r="E271" s="62">
        <f>E285</f>
        <v>0</v>
      </c>
      <c r="F271" s="62">
        <f t="shared" si="76"/>
        <v>89</v>
      </c>
    </row>
    <row r="272" spans="1:6" ht="12.75">
      <c r="A272" s="124"/>
      <c r="B272" s="241"/>
      <c r="C272" s="191" t="s">
        <v>5</v>
      </c>
      <c r="D272" s="104">
        <f t="shared" si="76"/>
        <v>89</v>
      </c>
      <c r="E272" s="104">
        <f>E286</f>
        <v>0</v>
      </c>
      <c r="F272" s="104">
        <f t="shared" si="76"/>
        <v>89</v>
      </c>
    </row>
    <row r="273" spans="1:6" ht="12.75">
      <c r="A273" s="124"/>
      <c r="B273" s="114" t="s">
        <v>21</v>
      </c>
      <c r="C273" s="190" t="s">
        <v>4</v>
      </c>
      <c r="D273" s="155">
        <f aca="true" t="shared" si="77" ref="D273:F274">D276</f>
        <v>390</v>
      </c>
      <c r="E273" s="155">
        <f t="shared" si="77"/>
        <v>0</v>
      </c>
      <c r="F273" s="155">
        <f t="shared" si="77"/>
        <v>390</v>
      </c>
    </row>
    <row r="274" spans="1:6" ht="12.75">
      <c r="A274" s="124"/>
      <c r="B274" s="490"/>
      <c r="C274" s="191" t="s">
        <v>5</v>
      </c>
      <c r="D274" s="157">
        <f t="shared" si="77"/>
        <v>390</v>
      </c>
      <c r="E274" s="157">
        <f t="shared" si="77"/>
        <v>0</v>
      </c>
      <c r="F274" s="157">
        <f t="shared" si="77"/>
        <v>390</v>
      </c>
    </row>
    <row r="275" spans="1:6" s="57" customFormat="1" ht="15" customHeight="1">
      <c r="A275" s="124"/>
      <c r="B275" s="701" t="s">
        <v>191</v>
      </c>
      <c r="C275" s="702"/>
      <c r="D275" s="702"/>
      <c r="E275" s="702"/>
      <c r="F275" s="703"/>
    </row>
    <row r="276" spans="1:6" s="57" customFormat="1" ht="26.25" customHeight="1">
      <c r="A276" s="124"/>
      <c r="B276" s="240" t="s">
        <v>448</v>
      </c>
      <c r="C276" s="54" t="s">
        <v>4</v>
      </c>
      <c r="D276" s="56">
        <f aca="true" t="shared" si="78" ref="D276:F277">D290</f>
        <v>390</v>
      </c>
      <c r="E276" s="56">
        <f>E290</f>
        <v>0</v>
      </c>
      <c r="F276" s="56">
        <f>F290</f>
        <v>390</v>
      </c>
    </row>
    <row r="277" spans="1:6" s="57" customFormat="1" ht="15" customHeight="1">
      <c r="A277" s="124"/>
      <c r="B277" s="241"/>
      <c r="C277" s="58" t="s">
        <v>5</v>
      </c>
      <c r="D277" s="59">
        <f t="shared" si="78"/>
        <v>390</v>
      </c>
      <c r="E277" s="59">
        <f>E291</f>
        <v>0</v>
      </c>
      <c r="F277" s="59">
        <f t="shared" si="78"/>
        <v>390</v>
      </c>
    </row>
    <row r="278" spans="1:6" ht="12.75">
      <c r="A278" s="124"/>
      <c r="B278" s="763" t="s">
        <v>61</v>
      </c>
      <c r="C278" s="764"/>
      <c r="D278" s="764"/>
      <c r="E278" s="764"/>
      <c r="F278" s="765"/>
    </row>
    <row r="279" spans="1:6" ht="12.75">
      <c r="A279" s="124"/>
      <c r="B279" s="760" t="s">
        <v>8</v>
      </c>
      <c r="C279" s="749"/>
      <c r="D279" s="749"/>
      <c r="E279" s="749"/>
      <c r="F279" s="750"/>
    </row>
    <row r="280" spans="1:6" ht="12.75">
      <c r="A280" s="124"/>
      <c r="B280" s="63" t="s">
        <v>12</v>
      </c>
      <c r="C280" s="98" t="s">
        <v>4</v>
      </c>
      <c r="D280" s="129">
        <f aca="true" t="shared" si="79" ref="D280:F281">D282+D287</f>
        <v>479</v>
      </c>
      <c r="E280" s="129">
        <f>E282+E287</f>
        <v>0</v>
      </c>
      <c r="F280" s="129">
        <f t="shared" si="79"/>
        <v>479</v>
      </c>
    </row>
    <row r="281" spans="1:6" ht="13.5" thickBot="1">
      <c r="A281" s="124"/>
      <c r="B281" s="201"/>
      <c r="C281" s="220" t="s">
        <v>5</v>
      </c>
      <c r="D281" s="203">
        <f t="shared" si="79"/>
        <v>479</v>
      </c>
      <c r="E281" s="203">
        <f>E283+E288</f>
        <v>0</v>
      </c>
      <c r="F281" s="203">
        <f t="shared" si="79"/>
        <v>479</v>
      </c>
    </row>
    <row r="282" spans="1:6" ht="12.75">
      <c r="A282" s="124"/>
      <c r="B282" s="107" t="s">
        <v>24</v>
      </c>
      <c r="C282" s="221" t="s">
        <v>4</v>
      </c>
      <c r="D282" s="155">
        <f aca="true" t="shared" si="80" ref="D282:F283">D285</f>
        <v>89</v>
      </c>
      <c r="E282" s="155">
        <f>E285</f>
        <v>0</v>
      </c>
      <c r="F282" s="155">
        <f t="shared" si="80"/>
        <v>89</v>
      </c>
    </row>
    <row r="283" spans="1:6" ht="12.75">
      <c r="A283" s="124"/>
      <c r="B283" s="123" t="s">
        <v>10</v>
      </c>
      <c r="C283" s="222" t="s">
        <v>5</v>
      </c>
      <c r="D283" s="157">
        <f t="shared" si="80"/>
        <v>89</v>
      </c>
      <c r="E283" s="157">
        <f>E286</f>
        <v>0</v>
      </c>
      <c r="F283" s="157">
        <f t="shared" si="80"/>
        <v>89</v>
      </c>
    </row>
    <row r="284" spans="1:6" s="57" customFormat="1" ht="15" customHeight="1">
      <c r="A284" s="124"/>
      <c r="B284" s="701" t="s">
        <v>191</v>
      </c>
      <c r="C284" s="702"/>
      <c r="D284" s="702"/>
      <c r="E284" s="702"/>
      <c r="F284" s="703"/>
    </row>
    <row r="285" spans="1:6" ht="25.5">
      <c r="A285" s="124"/>
      <c r="B285" s="240" t="s">
        <v>448</v>
      </c>
      <c r="C285" s="98" t="s">
        <v>4</v>
      </c>
      <c r="D285" s="62">
        <f aca="true" t="shared" si="81" ref="D285:F286">D300</f>
        <v>89</v>
      </c>
      <c r="E285" s="62">
        <f>E300</f>
        <v>0</v>
      </c>
      <c r="F285" s="62">
        <f t="shared" si="81"/>
        <v>89</v>
      </c>
    </row>
    <row r="286" spans="1:6" ht="12.75">
      <c r="A286" s="124"/>
      <c r="B286" s="241"/>
      <c r="C286" s="191" t="s">
        <v>5</v>
      </c>
      <c r="D286" s="104">
        <f t="shared" si="81"/>
        <v>89</v>
      </c>
      <c r="E286" s="104">
        <f>E301</f>
        <v>0</v>
      </c>
      <c r="F286" s="104">
        <f t="shared" si="81"/>
        <v>89</v>
      </c>
    </row>
    <row r="287" spans="1:6" ht="12.75">
      <c r="A287" s="124"/>
      <c r="B287" s="114" t="s">
        <v>21</v>
      </c>
      <c r="C287" s="190" t="s">
        <v>4</v>
      </c>
      <c r="D287" s="155">
        <f aca="true" t="shared" si="82" ref="D287:F288">D290</f>
        <v>390</v>
      </c>
      <c r="E287" s="155">
        <f>E290</f>
        <v>0</v>
      </c>
      <c r="F287" s="155">
        <f t="shared" si="82"/>
        <v>390</v>
      </c>
    </row>
    <row r="288" spans="1:6" ht="12.75">
      <c r="A288" s="124"/>
      <c r="B288" s="490"/>
      <c r="C288" s="191" t="s">
        <v>5</v>
      </c>
      <c r="D288" s="157">
        <f t="shared" si="82"/>
        <v>390</v>
      </c>
      <c r="E288" s="157">
        <f>E291</f>
        <v>0</v>
      </c>
      <c r="F288" s="157">
        <f t="shared" si="82"/>
        <v>390</v>
      </c>
    </row>
    <row r="289" spans="1:6" s="57" customFormat="1" ht="15" customHeight="1">
      <c r="A289" s="124"/>
      <c r="B289" s="701" t="s">
        <v>191</v>
      </c>
      <c r="C289" s="702"/>
      <c r="D289" s="702"/>
      <c r="E289" s="702"/>
      <c r="F289" s="703"/>
    </row>
    <row r="290" spans="1:6" s="57" customFormat="1" ht="26.25" customHeight="1">
      <c r="A290" s="124"/>
      <c r="B290" s="240" t="s">
        <v>448</v>
      </c>
      <c r="C290" s="54" t="s">
        <v>4</v>
      </c>
      <c r="D290" s="56">
        <f aca="true" t="shared" si="83" ref="D290:F291">D305</f>
        <v>390</v>
      </c>
      <c r="E290" s="56">
        <f>E305</f>
        <v>0</v>
      </c>
      <c r="F290" s="56">
        <f>F305</f>
        <v>390</v>
      </c>
    </row>
    <row r="291" spans="1:6" s="57" customFormat="1" ht="15" customHeight="1">
      <c r="A291" s="124"/>
      <c r="B291" s="241"/>
      <c r="C291" s="58" t="s">
        <v>5</v>
      </c>
      <c r="D291" s="59">
        <f t="shared" si="83"/>
        <v>390</v>
      </c>
      <c r="E291" s="59">
        <f>E306</f>
        <v>0</v>
      </c>
      <c r="F291" s="59">
        <f t="shared" si="83"/>
        <v>390</v>
      </c>
    </row>
    <row r="292" spans="1:6" ht="12.75">
      <c r="A292" s="124"/>
      <c r="B292" s="213"/>
      <c r="C292" s="264"/>
      <c r="D292" s="258"/>
      <c r="E292" s="258"/>
      <c r="F292" s="259"/>
    </row>
    <row r="293" spans="1:6" s="57" customFormat="1" ht="12.75">
      <c r="A293" s="124"/>
      <c r="B293" s="735" t="s">
        <v>139</v>
      </c>
      <c r="C293" s="761"/>
      <c r="D293" s="761"/>
      <c r="E293" s="761"/>
      <c r="F293" s="762"/>
    </row>
    <row r="294" spans="1:6" ht="12.75">
      <c r="A294" s="124"/>
      <c r="B294" s="749" t="s">
        <v>8</v>
      </c>
      <c r="C294" s="749"/>
      <c r="D294" s="749"/>
      <c r="E294" s="749"/>
      <c r="F294" s="750"/>
    </row>
    <row r="295" spans="1:6" ht="12.75">
      <c r="A295" s="124"/>
      <c r="B295" s="63" t="s">
        <v>12</v>
      </c>
      <c r="C295" s="60" t="s">
        <v>4</v>
      </c>
      <c r="D295" s="62">
        <f aca="true" t="shared" si="84" ref="D295:F296">D297+D302</f>
        <v>479</v>
      </c>
      <c r="E295" s="62">
        <f>E297+E302</f>
        <v>0</v>
      </c>
      <c r="F295" s="62">
        <f t="shared" si="84"/>
        <v>479</v>
      </c>
    </row>
    <row r="296" spans="1:6" ht="13.5" thickBot="1">
      <c r="A296" s="124"/>
      <c r="B296" s="201"/>
      <c r="C296" s="202" t="s">
        <v>5</v>
      </c>
      <c r="D296" s="203">
        <f t="shared" si="84"/>
        <v>479</v>
      </c>
      <c r="E296" s="203">
        <f>E298+E303</f>
        <v>0</v>
      </c>
      <c r="F296" s="203">
        <f t="shared" si="84"/>
        <v>479</v>
      </c>
    </row>
    <row r="297" spans="1:6" ht="12.75">
      <c r="A297" s="124"/>
      <c r="B297" s="107" t="s">
        <v>24</v>
      </c>
      <c r="C297" s="124" t="s">
        <v>4</v>
      </c>
      <c r="D297" s="155">
        <f aca="true" t="shared" si="85" ref="D297:F298">D300</f>
        <v>89</v>
      </c>
      <c r="E297" s="155">
        <f>E300</f>
        <v>0</v>
      </c>
      <c r="F297" s="155">
        <f t="shared" si="85"/>
        <v>89</v>
      </c>
    </row>
    <row r="298" spans="1:6" ht="12.75">
      <c r="A298" s="124"/>
      <c r="B298" s="123" t="s">
        <v>10</v>
      </c>
      <c r="C298" s="156" t="s">
        <v>5</v>
      </c>
      <c r="D298" s="157">
        <f t="shared" si="85"/>
        <v>89</v>
      </c>
      <c r="E298" s="157">
        <f>E301</f>
        <v>0</v>
      </c>
      <c r="F298" s="157">
        <f t="shared" si="85"/>
        <v>89</v>
      </c>
    </row>
    <row r="299" spans="1:6" s="57" customFormat="1" ht="15" customHeight="1">
      <c r="A299" s="124"/>
      <c r="B299" s="701" t="s">
        <v>191</v>
      </c>
      <c r="C299" s="702"/>
      <c r="D299" s="702"/>
      <c r="E299" s="702"/>
      <c r="F299" s="703"/>
    </row>
    <row r="300" spans="1:6" ht="25.5">
      <c r="A300" s="124"/>
      <c r="B300" s="232" t="s">
        <v>154</v>
      </c>
      <c r="C300" s="98" t="s">
        <v>4</v>
      </c>
      <c r="D300" s="129">
        <f aca="true" t="shared" si="86" ref="D300:F301">D312</f>
        <v>89</v>
      </c>
      <c r="E300" s="129">
        <f>E312</f>
        <v>0</v>
      </c>
      <c r="F300" s="129">
        <f t="shared" si="86"/>
        <v>89</v>
      </c>
    </row>
    <row r="301" spans="1:6" ht="12.75">
      <c r="A301" s="124"/>
      <c r="B301" s="120"/>
      <c r="C301" s="191" t="s">
        <v>5</v>
      </c>
      <c r="D301" s="104">
        <f t="shared" si="86"/>
        <v>89</v>
      </c>
      <c r="E301" s="104">
        <f>E313</f>
        <v>0</v>
      </c>
      <c r="F301" s="104">
        <f t="shared" si="86"/>
        <v>89</v>
      </c>
    </row>
    <row r="302" spans="1:6" ht="12.75">
      <c r="A302" s="124"/>
      <c r="B302" s="131" t="s">
        <v>21</v>
      </c>
      <c r="C302" s="190" t="s">
        <v>4</v>
      </c>
      <c r="D302" s="155">
        <f aca="true" t="shared" si="87" ref="D302:F303">D305</f>
        <v>390</v>
      </c>
      <c r="E302" s="155">
        <f>E305</f>
        <v>0</v>
      </c>
      <c r="F302" s="155">
        <f t="shared" si="87"/>
        <v>390</v>
      </c>
    </row>
    <row r="303" spans="1:6" ht="12.75">
      <c r="A303" s="124"/>
      <c r="B303" s="204"/>
      <c r="C303" s="191" t="s">
        <v>5</v>
      </c>
      <c r="D303" s="157">
        <f t="shared" si="87"/>
        <v>390</v>
      </c>
      <c r="E303" s="157">
        <f>E306</f>
        <v>0</v>
      </c>
      <c r="F303" s="157">
        <f t="shared" si="87"/>
        <v>390</v>
      </c>
    </row>
    <row r="304" spans="1:6" s="57" customFormat="1" ht="15" customHeight="1">
      <c r="A304" s="124"/>
      <c r="B304" s="757" t="s">
        <v>191</v>
      </c>
      <c r="C304" s="758"/>
      <c r="D304" s="758"/>
      <c r="E304" s="758"/>
      <c r="F304" s="759"/>
    </row>
    <row r="305" spans="1:6" s="57" customFormat="1" ht="25.5">
      <c r="A305" s="124"/>
      <c r="B305" s="240" t="s">
        <v>154</v>
      </c>
      <c r="C305" s="54" t="s">
        <v>4</v>
      </c>
      <c r="D305" s="56">
        <f aca="true" t="shared" si="88" ref="D305:F306">D321</f>
        <v>390</v>
      </c>
      <c r="E305" s="56">
        <f>E321</f>
        <v>0</v>
      </c>
      <c r="F305" s="56">
        <f t="shared" si="88"/>
        <v>390</v>
      </c>
    </row>
    <row r="306" spans="1:6" s="57" customFormat="1" ht="15" customHeight="1">
      <c r="A306" s="124"/>
      <c r="B306" s="241"/>
      <c r="C306" s="58" t="s">
        <v>5</v>
      </c>
      <c r="D306" s="59">
        <f t="shared" si="88"/>
        <v>390</v>
      </c>
      <c r="E306" s="59">
        <f>E322</f>
        <v>0</v>
      </c>
      <c r="F306" s="59">
        <f t="shared" si="88"/>
        <v>390</v>
      </c>
    </row>
    <row r="307" spans="1:6" s="57" customFormat="1" ht="30" customHeight="1">
      <c r="A307" s="124" t="s">
        <v>136</v>
      </c>
      <c r="B307" s="369" t="s">
        <v>135</v>
      </c>
      <c r="C307" s="60" t="s">
        <v>4</v>
      </c>
      <c r="D307" s="62">
        <f aca="true" t="shared" si="89" ref="D307:F308">D309+D318</f>
        <v>479</v>
      </c>
      <c r="E307" s="62">
        <f>E309+E318</f>
        <v>0</v>
      </c>
      <c r="F307" s="62">
        <f>F309+F318</f>
        <v>479</v>
      </c>
    </row>
    <row r="308" spans="1:6" s="57" customFormat="1" ht="21" customHeight="1">
      <c r="A308" s="124"/>
      <c r="B308" s="122" t="s">
        <v>126</v>
      </c>
      <c r="C308" s="60" t="s">
        <v>5</v>
      </c>
      <c r="D308" s="62">
        <f t="shared" si="89"/>
        <v>479</v>
      </c>
      <c r="E308" s="62">
        <f>E310+E319</f>
        <v>0</v>
      </c>
      <c r="F308" s="62">
        <f t="shared" si="89"/>
        <v>479</v>
      </c>
    </row>
    <row r="309" spans="1:6" ht="12.75">
      <c r="A309" s="124"/>
      <c r="B309" s="508" t="s">
        <v>24</v>
      </c>
      <c r="C309" s="194" t="s">
        <v>4</v>
      </c>
      <c r="D309" s="195">
        <f aca="true" t="shared" si="90" ref="D309:F310">D312</f>
        <v>89</v>
      </c>
      <c r="E309" s="195">
        <f>E312</f>
        <v>0</v>
      </c>
      <c r="F309" s="195">
        <f t="shared" si="90"/>
        <v>89</v>
      </c>
    </row>
    <row r="310" spans="1:6" ht="12.75">
      <c r="A310" s="124"/>
      <c r="B310" s="509" t="s">
        <v>10</v>
      </c>
      <c r="C310" s="196" t="s">
        <v>5</v>
      </c>
      <c r="D310" s="193">
        <f t="shared" si="90"/>
        <v>89</v>
      </c>
      <c r="E310" s="193">
        <f>E313</f>
        <v>0</v>
      </c>
      <c r="F310" s="193">
        <f t="shared" si="90"/>
        <v>89</v>
      </c>
    </row>
    <row r="311" spans="1:6" s="57" customFormat="1" ht="15" customHeight="1">
      <c r="A311" s="124"/>
      <c r="B311" s="701" t="s">
        <v>191</v>
      </c>
      <c r="C311" s="702"/>
      <c r="D311" s="702"/>
      <c r="E311" s="702"/>
      <c r="F311" s="703"/>
    </row>
    <row r="312" spans="1:6" s="234" customFormat="1" ht="25.5">
      <c r="A312" s="124"/>
      <c r="B312" s="240" t="s">
        <v>154</v>
      </c>
      <c r="C312" s="128" t="s">
        <v>4</v>
      </c>
      <c r="D312" s="129">
        <f aca="true" t="shared" si="91" ref="D312:F313">D314+D316</f>
        <v>89</v>
      </c>
      <c r="E312" s="129">
        <f>E314+E316</f>
        <v>0</v>
      </c>
      <c r="F312" s="129">
        <f t="shared" si="91"/>
        <v>89</v>
      </c>
    </row>
    <row r="313" spans="1:6" s="234" customFormat="1" ht="15" customHeight="1">
      <c r="A313" s="124"/>
      <c r="B313" s="265"/>
      <c r="C313" s="103" t="s">
        <v>5</v>
      </c>
      <c r="D313" s="104">
        <f t="shared" si="91"/>
        <v>89</v>
      </c>
      <c r="E313" s="104">
        <f>E315+E317</f>
        <v>0</v>
      </c>
      <c r="F313" s="104">
        <f t="shared" si="91"/>
        <v>89</v>
      </c>
    </row>
    <row r="314" spans="1:6" ht="12.75">
      <c r="A314" s="124"/>
      <c r="B314" s="266" t="s">
        <v>155</v>
      </c>
      <c r="C314" s="128" t="s">
        <v>4</v>
      </c>
      <c r="D314" s="129">
        <f>E314+F314</f>
        <v>44</v>
      </c>
      <c r="E314" s="129">
        <v>0</v>
      </c>
      <c r="F314" s="129">
        <v>44</v>
      </c>
    </row>
    <row r="315" spans="1:6" ht="12.75">
      <c r="A315" s="124"/>
      <c r="B315" s="225"/>
      <c r="C315" s="103" t="s">
        <v>5</v>
      </c>
      <c r="D315" s="104">
        <f>E315+F315</f>
        <v>44</v>
      </c>
      <c r="E315" s="104">
        <v>0</v>
      </c>
      <c r="F315" s="104">
        <v>44</v>
      </c>
    </row>
    <row r="316" spans="1:6" ht="12.75">
      <c r="A316" s="124"/>
      <c r="B316" s="311" t="s">
        <v>138</v>
      </c>
      <c r="C316" s="60" t="s">
        <v>4</v>
      </c>
      <c r="D316" s="129">
        <f>E316+F316</f>
        <v>45</v>
      </c>
      <c r="E316" s="62">
        <v>0</v>
      </c>
      <c r="F316" s="62">
        <v>45</v>
      </c>
    </row>
    <row r="317" spans="1:6" ht="12.75">
      <c r="A317" s="124"/>
      <c r="B317" s="225"/>
      <c r="C317" s="103" t="s">
        <v>5</v>
      </c>
      <c r="D317" s="104">
        <f>E317+F317</f>
        <v>45</v>
      </c>
      <c r="E317" s="104">
        <v>0</v>
      </c>
      <c r="F317" s="104">
        <v>45</v>
      </c>
    </row>
    <row r="318" spans="1:6" ht="12.75">
      <c r="A318" s="124"/>
      <c r="B318" s="506" t="s">
        <v>21</v>
      </c>
      <c r="C318" s="194" t="s">
        <v>4</v>
      </c>
      <c r="D318" s="195">
        <f aca="true" t="shared" si="92" ref="D318:F319">D321</f>
        <v>390</v>
      </c>
      <c r="E318" s="195">
        <f>E321</f>
        <v>0</v>
      </c>
      <c r="F318" s="195">
        <f>F321</f>
        <v>390</v>
      </c>
    </row>
    <row r="319" spans="1:6" ht="12.75">
      <c r="A319" s="124"/>
      <c r="B319" s="502" t="s">
        <v>10</v>
      </c>
      <c r="C319" s="196" t="s">
        <v>5</v>
      </c>
      <c r="D319" s="193">
        <f t="shared" si="92"/>
        <v>390</v>
      </c>
      <c r="E319" s="193">
        <f>E322</f>
        <v>0</v>
      </c>
      <c r="F319" s="193">
        <f t="shared" si="92"/>
        <v>390</v>
      </c>
    </row>
    <row r="320" spans="1:6" s="57" customFormat="1" ht="15" customHeight="1">
      <c r="A320" s="124"/>
      <c r="B320" s="701" t="s">
        <v>191</v>
      </c>
      <c r="C320" s="702"/>
      <c r="D320" s="702"/>
      <c r="E320" s="702"/>
      <c r="F320" s="703"/>
    </row>
    <row r="321" spans="1:6" s="57" customFormat="1" ht="25.5">
      <c r="A321" s="124"/>
      <c r="B321" s="232" t="s">
        <v>154</v>
      </c>
      <c r="C321" s="60" t="s">
        <v>4</v>
      </c>
      <c r="D321" s="62">
        <f aca="true" t="shared" si="93" ref="D321:F322">D323</f>
        <v>390</v>
      </c>
      <c r="E321" s="62">
        <f>E323</f>
        <v>0</v>
      </c>
      <c r="F321" s="62">
        <f t="shared" si="93"/>
        <v>390</v>
      </c>
    </row>
    <row r="322" spans="1:6" s="57" customFormat="1" ht="15" customHeight="1">
      <c r="A322" s="124"/>
      <c r="B322" s="208"/>
      <c r="C322" s="103" t="s">
        <v>5</v>
      </c>
      <c r="D322" s="104">
        <f t="shared" si="93"/>
        <v>390</v>
      </c>
      <c r="E322" s="104">
        <f>E324</f>
        <v>0</v>
      </c>
      <c r="F322" s="104">
        <f t="shared" si="93"/>
        <v>390</v>
      </c>
    </row>
    <row r="323" spans="1:6" ht="15" customHeight="1">
      <c r="A323" s="124"/>
      <c r="B323" s="266" t="s">
        <v>137</v>
      </c>
      <c r="C323" s="128" t="s">
        <v>4</v>
      </c>
      <c r="D323" s="129">
        <f>E323+F323</f>
        <v>390</v>
      </c>
      <c r="E323" s="129">
        <v>0</v>
      </c>
      <c r="F323" s="129">
        <v>390</v>
      </c>
    </row>
    <row r="324" spans="1:12" ht="15" customHeight="1">
      <c r="A324" s="156"/>
      <c r="B324" s="265"/>
      <c r="C324" s="103" t="s">
        <v>5</v>
      </c>
      <c r="D324" s="104">
        <f>E324+F324</f>
        <v>390</v>
      </c>
      <c r="E324" s="104">
        <v>0</v>
      </c>
      <c r="F324" s="104">
        <v>390</v>
      </c>
      <c r="L324" s="29" t="s">
        <v>394</v>
      </c>
    </row>
  </sheetData>
  <sheetProtection/>
  <mergeCells count="87">
    <mergeCell ref="A155:A156"/>
    <mergeCell ref="A157:A158"/>
    <mergeCell ref="A159:A160"/>
    <mergeCell ref="A169:A170"/>
    <mergeCell ref="B231:F231"/>
    <mergeCell ref="B209:F209"/>
    <mergeCell ref="B208:F208"/>
    <mergeCell ref="B228:B229"/>
    <mergeCell ref="B155:B156"/>
    <mergeCell ref="A161:A162"/>
    <mergeCell ref="A163:A164"/>
    <mergeCell ref="A165:A166"/>
    <mergeCell ref="B175:F175"/>
    <mergeCell ref="B115:F115"/>
    <mergeCell ref="B116:F116"/>
    <mergeCell ref="B134:F134"/>
    <mergeCell ref="B143:F143"/>
    <mergeCell ref="A125:A126"/>
    <mergeCell ref="A127:A128"/>
    <mergeCell ref="A129:A130"/>
    <mergeCell ref="B198:F198"/>
    <mergeCell ref="B157:B158"/>
    <mergeCell ref="B153:B154"/>
    <mergeCell ref="B176:F176"/>
    <mergeCell ref="B73:F73"/>
    <mergeCell ref="B74:F74"/>
    <mergeCell ref="B87:F87"/>
    <mergeCell ref="B106:F106"/>
    <mergeCell ref="B88:F88"/>
    <mergeCell ref="B93:F93"/>
    <mergeCell ref="B102:F102"/>
    <mergeCell ref="B42:F42"/>
    <mergeCell ref="B49:F49"/>
    <mergeCell ref="B50:F50"/>
    <mergeCell ref="B65:F65"/>
    <mergeCell ref="B66:F66"/>
    <mergeCell ref="B7:F7"/>
    <mergeCell ref="B8:F8"/>
    <mergeCell ref="B33:F33"/>
    <mergeCell ref="B34:F34"/>
    <mergeCell ref="B41:F41"/>
    <mergeCell ref="A12:A15"/>
    <mergeCell ref="F12:F15"/>
    <mergeCell ref="E12:E15"/>
    <mergeCell ref="A131:A132"/>
    <mergeCell ref="A153:A154"/>
    <mergeCell ref="B125:B126"/>
    <mergeCell ref="B253:F253"/>
    <mergeCell ref="B159:B160"/>
    <mergeCell ref="B161:B162"/>
    <mergeCell ref="B163:B164"/>
    <mergeCell ref="B165:B166"/>
    <mergeCell ref="B252:F252"/>
    <mergeCell ref="B226:B227"/>
    <mergeCell ref="B250:B251"/>
    <mergeCell ref="B199:F199"/>
    <mergeCell ref="B241:F241"/>
    <mergeCell ref="B284:F284"/>
    <mergeCell ref="B275:F275"/>
    <mergeCell ref="B270:F270"/>
    <mergeCell ref="B240:F240"/>
    <mergeCell ref="B127:B128"/>
    <mergeCell ref="B129:B130"/>
    <mergeCell ref="B131:B132"/>
    <mergeCell ref="B144:F144"/>
    <mergeCell ref="B167:B168"/>
    <mergeCell ref="B169:B170"/>
    <mergeCell ref="A262:A263"/>
    <mergeCell ref="B262:B263"/>
    <mergeCell ref="B30:F30"/>
    <mergeCell ref="B21:F21"/>
    <mergeCell ref="B79:F79"/>
    <mergeCell ref="B84:F84"/>
    <mergeCell ref="A226:A227"/>
    <mergeCell ref="A228:A229"/>
    <mergeCell ref="A250:A251"/>
    <mergeCell ref="A167:A168"/>
    <mergeCell ref="B311:F311"/>
    <mergeCell ref="B320:F320"/>
    <mergeCell ref="B304:F304"/>
    <mergeCell ref="B299:F299"/>
    <mergeCell ref="B265:F265"/>
    <mergeCell ref="B289:F289"/>
    <mergeCell ref="B293:F293"/>
    <mergeCell ref="B294:F294"/>
    <mergeCell ref="B278:F278"/>
    <mergeCell ref="B279:F279"/>
  </mergeCells>
  <printOptions horizontalCentered="1"/>
  <pageMargins left="0.1968503937007874" right="0.1968503937007874" top="0.3937007874015748" bottom="0.3937007874015748" header="0.31496062992125984" footer="0.31496062992125984"/>
  <pageSetup fitToHeight="30" horizontalDpi="600" verticalDpi="600" orientation="portrait" paperSize="9" scale="99" r:id="rId1"/>
  <rowBreaks count="1" manualBreakCount="1">
    <brk id="288" max="5" man="1"/>
  </rowBreaks>
</worksheet>
</file>

<file path=xl/worksheets/sheet5.xml><?xml version="1.0" encoding="utf-8"?>
<worksheet xmlns="http://schemas.openxmlformats.org/spreadsheetml/2006/main" xmlns:r="http://schemas.openxmlformats.org/officeDocument/2006/relationships">
  <sheetPr>
    <tabColor rgb="FF92D050"/>
  </sheetPr>
  <dimension ref="A1:N188"/>
  <sheetViews>
    <sheetView zoomScaleSheetLayoutView="100" zoomScalePageLayoutView="0" workbookViewId="0" topLeftCell="A1">
      <pane xSplit="2" ySplit="15" topLeftCell="C16" activePane="bottomRight" state="frozen"/>
      <selection pane="topLeft" activeCell="A1" sqref="A1"/>
      <selection pane="topRight" activeCell="B1" sqref="B1"/>
      <selection pane="bottomLeft" activeCell="A17" sqref="A17"/>
      <selection pane="bottomRight" activeCell="O188" sqref="O188"/>
    </sheetView>
  </sheetViews>
  <sheetFormatPr defaultColWidth="9.140625" defaultRowHeight="12.75"/>
  <cols>
    <col min="1" max="1" width="9.140625" style="159" customWidth="1"/>
    <col min="2" max="2" width="52.7109375" style="29" customWidth="1"/>
    <col min="3" max="3" width="4.57421875" style="159" customWidth="1"/>
    <col min="4" max="4" width="11.421875" style="29" customWidth="1"/>
    <col min="5" max="5" width="13.28125" style="29" customWidth="1"/>
    <col min="6" max="6" width="11.57421875" style="160" customWidth="1"/>
    <col min="7" max="7" width="14.421875" style="29" customWidth="1"/>
    <col min="8" max="8" width="12.00390625" style="29" customWidth="1"/>
    <col min="9" max="9" width="11.421875" style="29" customWidth="1"/>
    <col min="10" max="10" width="11.57421875" style="29" customWidth="1"/>
    <col min="11" max="11" width="12.140625" style="29" customWidth="1"/>
    <col min="12" max="12" width="11.8515625" style="29" customWidth="1"/>
    <col min="13" max="13" width="12.00390625" style="29" customWidth="1"/>
    <col min="14" max="14" width="11.8515625" style="29" customWidth="1"/>
    <col min="15" max="16384" width="9.140625" style="29" customWidth="1"/>
  </cols>
  <sheetData>
    <row r="1" spans="2:5" ht="12.75">
      <c r="B1" s="57" t="s">
        <v>103</v>
      </c>
      <c r="E1" s="183" t="s">
        <v>78</v>
      </c>
    </row>
    <row r="2" spans="4:5" ht="12.75">
      <c r="D2" s="162"/>
      <c r="E2" s="184" t="s">
        <v>79</v>
      </c>
    </row>
    <row r="3" ht="12.75">
      <c r="D3" s="162"/>
    </row>
    <row r="4" ht="12.75">
      <c r="B4" s="29" t="s">
        <v>6</v>
      </c>
    </row>
    <row r="5" spans="2:5" ht="12.75">
      <c r="B5" s="29" t="s">
        <v>7</v>
      </c>
      <c r="E5" s="163"/>
    </row>
    <row r="6" ht="12.75">
      <c r="E6" s="163"/>
    </row>
    <row r="7" spans="2:6" ht="12.75">
      <c r="B7" s="712" t="s">
        <v>33</v>
      </c>
      <c r="C7" s="712"/>
      <c r="D7" s="712"/>
      <c r="E7" s="712"/>
      <c r="F7" s="712"/>
    </row>
    <row r="8" spans="2:6" ht="12.75">
      <c r="B8" s="712" t="s">
        <v>77</v>
      </c>
      <c r="C8" s="712"/>
      <c r="D8" s="712"/>
      <c r="E8" s="712"/>
      <c r="F8" s="712"/>
    </row>
    <row r="9" spans="2:6" ht="12.75">
      <c r="B9" s="164"/>
      <c r="C9" s="164"/>
      <c r="D9" s="164"/>
      <c r="E9" s="164"/>
      <c r="F9" s="165"/>
    </row>
    <row r="10" spans="2:6" ht="12.75">
      <c r="B10" s="95"/>
      <c r="C10" s="164"/>
      <c r="D10" s="164"/>
      <c r="E10" s="164"/>
      <c r="F10" s="165"/>
    </row>
    <row r="11" spans="3:6" ht="12.75">
      <c r="C11" s="166"/>
      <c r="D11" s="167"/>
      <c r="E11" s="95"/>
      <c r="F11" s="169" t="s">
        <v>40</v>
      </c>
    </row>
    <row r="12" spans="1:6" ht="12.75" customHeight="1">
      <c r="A12" s="722" t="s">
        <v>53</v>
      </c>
      <c r="B12" s="147" t="s">
        <v>166</v>
      </c>
      <c r="C12" s="170" t="s">
        <v>1</v>
      </c>
      <c r="D12" s="170" t="s">
        <v>0</v>
      </c>
      <c r="E12" s="724" t="s">
        <v>442</v>
      </c>
      <c r="F12" s="724" t="s">
        <v>46</v>
      </c>
    </row>
    <row r="13" spans="1:6" ht="12.75" customHeight="1">
      <c r="A13" s="723"/>
      <c r="B13" s="148" t="s">
        <v>9</v>
      </c>
      <c r="C13" s="125"/>
      <c r="D13" s="125"/>
      <c r="E13" s="725"/>
      <c r="F13" s="725"/>
    </row>
    <row r="14" spans="1:6" ht="12.75">
      <c r="A14" s="723"/>
      <c r="B14" s="148" t="s">
        <v>167</v>
      </c>
      <c r="C14" s="125"/>
      <c r="D14" s="172"/>
      <c r="E14" s="725"/>
      <c r="F14" s="725"/>
    </row>
    <row r="15" spans="1:6" ht="12.75">
      <c r="A15" s="723"/>
      <c r="B15" s="140"/>
      <c r="C15" s="138"/>
      <c r="D15" s="173"/>
      <c r="E15" s="726"/>
      <c r="F15" s="726"/>
    </row>
    <row r="16" spans="1:6" s="159" customFormat="1" ht="12.75">
      <c r="A16" s="125"/>
      <c r="B16" s="510">
        <v>0</v>
      </c>
      <c r="C16" s="170">
        <v>1</v>
      </c>
      <c r="D16" s="170" t="s">
        <v>447</v>
      </c>
      <c r="E16" s="125">
        <v>3</v>
      </c>
      <c r="F16" s="125">
        <v>4</v>
      </c>
    </row>
    <row r="17" spans="1:6" ht="12.75">
      <c r="A17" s="170"/>
      <c r="B17" s="231" t="s">
        <v>12</v>
      </c>
      <c r="C17" s="72" t="s">
        <v>4</v>
      </c>
      <c r="D17" s="129">
        <f aca="true" t="shared" si="0" ref="D17:F18">D19</f>
        <v>3734197</v>
      </c>
      <c r="E17" s="129">
        <f>E19</f>
        <v>3463695</v>
      </c>
      <c r="F17" s="129">
        <f t="shared" si="0"/>
        <v>270502</v>
      </c>
    </row>
    <row r="18" spans="1:6" ht="13.5" thickBot="1">
      <c r="A18" s="125"/>
      <c r="B18" s="134"/>
      <c r="C18" s="511" t="s">
        <v>5</v>
      </c>
      <c r="D18" s="203">
        <f t="shared" si="0"/>
        <v>19849</v>
      </c>
      <c r="E18" s="203">
        <f>E20</f>
        <v>16159</v>
      </c>
      <c r="F18" s="203">
        <f t="shared" si="0"/>
        <v>3690</v>
      </c>
    </row>
    <row r="19" spans="1:6" ht="12.75">
      <c r="A19" s="125"/>
      <c r="B19" s="107" t="s">
        <v>24</v>
      </c>
      <c r="C19" s="125" t="s">
        <v>4</v>
      </c>
      <c r="D19" s="137">
        <f aca="true" t="shared" si="1" ref="D19:F20">D29</f>
        <v>3734197</v>
      </c>
      <c r="E19" s="137">
        <f>E29</f>
        <v>3463695</v>
      </c>
      <c r="F19" s="137">
        <f t="shared" si="1"/>
        <v>270502</v>
      </c>
    </row>
    <row r="20" spans="1:6" ht="12.75">
      <c r="A20" s="125"/>
      <c r="B20" s="93" t="s">
        <v>10</v>
      </c>
      <c r="C20" s="138" t="s">
        <v>5</v>
      </c>
      <c r="D20" s="139">
        <f t="shared" si="1"/>
        <v>19849</v>
      </c>
      <c r="E20" s="139">
        <f>E30</f>
        <v>16159</v>
      </c>
      <c r="F20" s="139">
        <f t="shared" si="1"/>
        <v>3690</v>
      </c>
    </row>
    <row r="21" spans="1:6" ht="12.75" hidden="1">
      <c r="A21" s="125"/>
      <c r="B21" s="108" t="s">
        <v>29</v>
      </c>
      <c r="C21" s="71" t="s">
        <v>4</v>
      </c>
      <c r="D21" s="87"/>
      <c r="E21" s="130"/>
      <c r="F21" s="130"/>
    </row>
    <row r="22" spans="1:6" ht="12.75" hidden="1">
      <c r="A22" s="125"/>
      <c r="B22" s="140"/>
      <c r="C22" s="79" t="s">
        <v>5</v>
      </c>
      <c r="D22" s="93"/>
      <c r="E22" s="144"/>
      <c r="F22" s="144"/>
    </row>
    <row r="23" spans="1:6" ht="12.75" hidden="1">
      <c r="A23" s="125"/>
      <c r="B23" s="109" t="s">
        <v>43</v>
      </c>
      <c r="C23" s="71" t="s">
        <v>4</v>
      </c>
      <c r="D23" s="83"/>
      <c r="E23" s="143"/>
      <c r="F23" s="143"/>
    </row>
    <row r="24" spans="1:6" ht="12.75" hidden="1">
      <c r="A24" s="125"/>
      <c r="B24" s="110"/>
      <c r="C24" s="79" t="s">
        <v>5</v>
      </c>
      <c r="D24" s="92"/>
      <c r="E24" s="144"/>
      <c r="F24" s="144"/>
    </row>
    <row r="25" spans="1:6" ht="12.75" hidden="1">
      <c r="A25" s="125"/>
      <c r="B25" s="109" t="s">
        <v>30</v>
      </c>
      <c r="C25" s="42" t="s">
        <v>4</v>
      </c>
      <c r="D25" s="88"/>
      <c r="E25" s="130"/>
      <c r="F25" s="130"/>
    </row>
    <row r="26" spans="1:6" ht="15" customHeight="1" hidden="1">
      <c r="A26" s="125"/>
      <c r="B26" s="110" t="s">
        <v>31</v>
      </c>
      <c r="C26" s="79" t="s">
        <v>5</v>
      </c>
      <c r="D26" s="92"/>
      <c r="E26" s="144"/>
      <c r="F26" s="144"/>
    </row>
    <row r="27" spans="1:6" ht="15" customHeight="1" hidden="1">
      <c r="A27" s="125"/>
      <c r="B27" s="109" t="s">
        <v>41</v>
      </c>
      <c r="C27" s="42" t="s">
        <v>4</v>
      </c>
      <c r="D27" s="83"/>
      <c r="E27" s="143"/>
      <c r="F27" s="143"/>
    </row>
    <row r="28" spans="1:6" ht="15" customHeight="1" hidden="1">
      <c r="A28" s="125"/>
      <c r="B28" s="110" t="s">
        <v>42</v>
      </c>
      <c r="C28" s="79" t="s">
        <v>5</v>
      </c>
      <c r="D28" s="92"/>
      <c r="E28" s="144"/>
      <c r="F28" s="144"/>
    </row>
    <row r="29" spans="1:6" ht="12.75">
      <c r="A29" s="125"/>
      <c r="B29" s="121" t="s">
        <v>37</v>
      </c>
      <c r="C29" s="60" t="s">
        <v>4</v>
      </c>
      <c r="D29" s="62">
        <f aca="true" t="shared" si="2" ref="D29:F30">D51+D59</f>
        <v>3734197</v>
      </c>
      <c r="E29" s="62">
        <f>E51+E59</f>
        <v>3463695</v>
      </c>
      <c r="F29" s="62">
        <f t="shared" si="2"/>
        <v>270502</v>
      </c>
    </row>
    <row r="30" spans="1:6" ht="12.75">
      <c r="A30" s="125"/>
      <c r="B30" s="123"/>
      <c r="C30" s="103" t="s">
        <v>5</v>
      </c>
      <c r="D30" s="104">
        <f t="shared" si="2"/>
        <v>19849</v>
      </c>
      <c r="E30" s="104">
        <f>E52+E60</f>
        <v>16159</v>
      </c>
      <c r="F30" s="104">
        <f t="shared" si="2"/>
        <v>3690</v>
      </c>
    </row>
    <row r="31" spans="1:6" s="57" customFormat="1" ht="12.75">
      <c r="A31" s="221"/>
      <c r="B31" s="83" t="s">
        <v>56</v>
      </c>
      <c r="C31" s="71" t="s">
        <v>4</v>
      </c>
      <c r="D31" s="236">
        <f aca="true" t="shared" si="3" ref="D31:F32">D101</f>
        <v>3714784</v>
      </c>
      <c r="E31" s="236">
        <f>E101</f>
        <v>3444699</v>
      </c>
      <c r="F31" s="236">
        <f t="shared" si="3"/>
        <v>270085</v>
      </c>
    </row>
    <row r="32" spans="1:6" s="57" customFormat="1" ht="12.75">
      <c r="A32" s="221"/>
      <c r="B32" s="92"/>
      <c r="C32" s="79" t="s">
        <v>5</v>
      </c>
      <c r="D32" s="186">
        <f t="shared" si="3"/>
        <v>2322</v>
      </c>
      <c r="E32" s="186">
        <f>E102</f>
        <v>0</v>
      </c>
      <c r="F32" s="186">
        <f t="shared" si="3"/>
        <v>2322</v>
      </c>
    </row>
    <row r="33" spans="1:6" s="57" customFormat="1" ht="12.75">
      <c r="A33" s="221"/>
      <c r="B33" s="83" t="s">
        <v>421</v>
      </c>
      <c r="C33" s="71" t="s">
        <v>4</v>
      </c>
      <c r="D33" s="236">
        <f aca="true" t="shared" si="4" ref="D33:F34">D151</f>
        <v>417</v>
      </c>
      <c r="E33" s="236">
        <f>E151</f>
        <v>0</v>
      </c>
      <c r="F33" s="236">
        <f t="shared" si="4"/>
        <v>417</v>
      </c>
    </row>
    <row r="34" spans="1:6" s="57" customFormat="1" ht="12.75">
      <c r="A34" s="221"/>
      <c r="B34" s="92"/>
      <c r="C34" s="79" t="s">
        <v>5</v>
      </c>
      <c r="D34" s="186">
        <f t="shared" si="4"/>
        <v>417</v>
      </c>
      <c r="E34" s="186">
        <f>E152</f>
        <v>0</v>
      </c>
      <c r="F34" s="186">
        <f t="shared" si="4"/>
        <v>417</v>
      </c>
    </row>
    <row r="35" spans="1:6" s="57" customFormat="1" ht="12.75">
      <c r="A35" s="124"/>
      <c r="B35" s="87" t="s">
        <v>72</v>
      </c>
      <c r="C35" s="74" t="s">
        <v>4</v>
      </c>
      <c r="D35" s="153">
        <f aca="true" t="shared" si="5" ref="D35:F36">D105</f>
        <v>18996</v>
      </c>
      <c r="E35" s="153">
        <f>E105</f>
        <v>18996</v>
      </c>
      <c r="F35" s="153">
        <f t="shared" si="5"/>
        <v>0</v>
      </c>
    </row>
    <row r="36" spans="1:6" s="57" customFormat="1" ht="12.75">
      <c r="A36" s="124"/>
      <c r="B36" s="87"/>
      <c r="C36" s="74" t="s">
        <v>5</v>
      </c>
      <c r="D36" s="153">
        <f t="shared" si="5"/>
        <v>17110</v>
      </c>
      <c r="E36" s="153">
        <f>E106</f>
        <v>16159</v>
      </c>
      <c r="F36" s="153">
        <f t="shared" si="5"/>
        <v>951</v>
      </c>
    </row>
    <row r="37" spans="1:6" ht="12.75">
      <c r="A37" s="125"/>
      <c r="B37" s="713" t="s">
        <v>14</v>
      </c>
      <c r="C37" s="713"/>
      <c r="D37" s="713"/>
      <c r="E37" s="713"/>
      <c r="F37" s="721"/>
    </row>
    <row r="38" spans="1:6" ht="12.75">
      <c r="A38" s="125"/>
      <c r="B38" s="710" t="s">
        <v>8</v>
      </c>
      <c r="C38" s="710"/>
      <c r="D38" s="710"/>
      <c r="E38" s="710"/>
      <c r="F38" s="711"/>
    </row>
    <row r="39" spans="1:6" ht="12.75">
      <c r="A39" s="125"/>
      <c r="B39" s="87" t="s">
        <v>12</v>
      </c>
      <c r="C39" s="42" t="s">
        <v>4</v>
      </c>
      <c r="D39" s="62">
        <f aca="true" t="shared" si="6" ref="D39:F40">D41</f>
        <v>3704939</v>
      </c>
      <c r="E39" s="62">
        <f>E41</f>
        <v>3441875</v>
      </c>
      <c r="F39" s="62">
        <f t="shared" si="6"/>
        <v>263064</v>
      </c>
    </row>
    <row r="40" spans="1:6" ht="13.5" thickBot="1">
      <c r="A40" s="125"/>
      <c r="B40" s="134"/>
      <c r="C40" s="135" t="s">
        <v>5</v>
      </c>
      <c r="D40" s="203">
        <f t="shared" si="6"/>
        <v>336</v>
      </c>
      <c r="E40" s="203">
        <f>E42</f>
        <v>0</v>
      </c>
      <c r="F40" s="203">
        <f t="shared" si="6"/>
        <v>336</v>
      </c>
    </row>
    <row r="41" spans="1:6" ht="12.75">
      <c r="A41" s="125"/>
      <c r="B41" s="107" t="s">
        <v>24</v>
      </c>
      <c r="C41" s="125" t="s">
        <v>4</v>
      </c>
      <c r="D41" s="155">
        <f aca="true" t="shared" si="7" ref="D41:F42">D51</f>
        <v>3704939</v>
      </c>
      <c r="E41" s="155">
        <f>E51</f>
        <v>3441875</v>
      </c>
      <c r="F41" s="155">
        <f t="shared" si="7"/>
        <v>263064</v>
      </c>
    </row>
    <row r="42" spans="1:6" ht="12.75">
      <c r="A42" s="125"/>
      <c r="B42" s="93" t="s">
        <v>10</v>
      </c>
      <c r="C42" s="138" t="s">
        <v>5</v>
      </c>
      <c r="D42" s="157">
        <f t="shared" si="7"/>
        <v>336</v>
      </c>
      <c r="E42" s="157">
        <f>E52</f>
        <v>0</v>
      </c>
      <c r="F42" s="157">
        <f t="shared" si="7"/>
        <v>336</v>
      </c>
    </row>
    <row r="43" spans="1:6" ht="12.75" hidden="1">
      <c r="A43" s="125"/>
      <c r="B43" s="108" t="s">
        <v>29</v>
      </c>
      <c r="C43" s="71" t="s">
        <v>4</v>
      </c>
      <c r="D43" s="63"/>
      <c r="E43" s="62"/>
      <c r="F43" s="62"/>
    </row>
    <row r="44" spans="1:6" ht="12.75" hidden="1">
      <c r="A44" s="125"/>
      <c r="B44" s="140"/>
      <c r="C44" s="79" t="s">
        <v>5</v>
      </c>
      <c r="D44" s="123"/>
      <c r="E44" s="104"/>
      <c r="F44" s="104"/>
    </row>
    <row r="45" spans="1:6" ht="12.75" hidden="1">
      <c r="A45" s="125"/>
      <c r="B45" s="109" t="s">
        <v>44</v>
      </c>
      <c r="C45" s="71" t="s">
        <v>4</v>
      </c>
      <c r="D45" s="63"/>
      <c r="E45" s="62"/>
      <c r="F45" s="62"/>
    </row>
    <row r="46" spans="1:6" ht="12.75" hidden="1">
      <c r="A46" s="125"/>
      <c r="B46" s="110"/>
      <c r="C46" s="79" t="s">
        <v>5</v>
      </c>
      <c r="D46" s="63"/>
      <c r="E46" s="62"/>
      <c r="F46" s="62"/>
    </row>
    <row r="47" spans="1:6" ht="12.75" hidden="1">
      <c r="A47" s="125"/>
      <c r="B47" s="109" t="s">
        <v>30</v>
      </c>
      <c r="C47" s="42" t="s">
        <v>4</v>
      </c>
      <c r="D47" s="217"/>
      <c r="E47" s="129"/>
      <c r="F47" s="129"/>
    </row>
    <row r="48" spans="1:6" ht="15" customHeight="1" hidden="1">
      <c r="A48" s="125"/>
      <c r="B48" s="110" t="s">
        <v>31</v>
      </c>
      <c r="C48" s="79" t="s">
        <v>5</v>
      </c>
      <c r="D48" s="225"/>
      <c r="E48" s="104"/>
      <c r="F48" s="104"/>
    </row>
    <row r="49" spans="1:6" ht="15" customHeight="1" hidden="1">
      <c r="A49" s="125"/>
      <c r="B49" s="109" t="s">
        <v>41</v>
      </c>
      <c r="C49" s="42" t="s">
        <v>4</v>
      </c>
      <c r="D49" s="217"/>
      <c r="E49" s="129"/>
      <c r="F49" s="129"/>
    </row>
    <row r="50" spans="1:6" ht="15" customHeight="1" hidden="1">
      <c r="A50" s="125"/>
      <c r="B50" s="110" t="s">
        <v>42</v>
      </c>
      <c r="C50" s="79" t="s">
        <v>5</v>
      </c>
      <c r="D50" s="225"/>
      <c r="E50" s="104"/>
      <c r="F50" s="104"/>
    </row>
    <row r="51" spans="1:6" ht="12.75">
      <c r="A51" s="125"/>
      <c r="B51" s="111" t="s">
        <v>37</v>
      </c>
      <c r="C51" s="42" t="s">
        <v>4</v>
      </c>
      <c r="D51" s="62">
        <f aca="true" t="shared" si="8" ref="D51:F52">D127</f>
        <v>3704939</v>
      </c>
      <c r="E51" s="62">
        <f>E127</f>
        <v>3441875</v>
      </c>
      <c r="F51" s="62">
        <f t="shared" si="8"/>
        <v>263064</v>
      </c>
    </row>
    <row r="52" spans="1:6" ht="12.75">
      <c r="A52" s="125"/>
      <c r="B52" s="93"/>
      <c r="C52" s="79" t="s">
        <v>5</v>
      </c>
      <c r="D52" s="104">
        <f t="shared" si="8"/>
        <v>336</v>
      </c>
      <c r="E52" s="104">
        <f>E128</f>
        <v>0</v>
      </c>
      <c r="F52" s="104">
        <f t="shared" si="8"/>
        <v>336</v>
      </c>
    </row>
    <row r="53" spans="1:6" ht="12.75">
      <c r="A53" s="125"/>
      <c r="B53" s="713" t="s">
        <v>15</v>
      </c>
      <c r="C53" s="713"/>
      <c r="D53" s="713"/>
      <c r="E53" s="713"/>
      <c r="F53" s="721"/>
    </row>
    <row r="54" spans="1:6" ht="12.75">
      <c r="A54" s="125"/>
      <c r="B54" s="710" t="s">
        <v>8</v>
      </c>
      <c r="C54" s="710"/>
      <c r="D54" s="710"/>
      <c r="E54" s="710"/>
      <c r="F54" s="711"/>
    </row>
    <row r="55" spans="1:6" ht="12.75">
      <c r="A55" s="125"/>
      <c r="B55" s="87" t="s">
        <v>12</v>
      </c>
      <c r="C55" s="60" t="s">
        <v>4</v>
      </c>
      <c r="D55" s="62">
        <f aca="true" t="shared" si="9" ref="D55:F56">D57</f>
        <v>29258</v>
      </c>
      <c r="E55" s="62">
        <f>E57</f>
        <v>21820</v>
      </c>
      <c r="F55" s="62">
        <f t="shared" si="9"/>
        <v>7438</v>
      </c>
    </row>
    <row r="56" spans="1:6" ht="13.5" thickBot="1">
      <c r="A56" s="125"/>
      <c r="B56" s="134"/>
      <c r="C56" s="202" t="s">
        <v>5</v>
      </c>
      <c r="D56" s="203">
        <f t="shared" si="9"/>
        <v>19513</v>
      </c>
      <c r="E56" s="203">
        <f>E58</f>
        <v>16159</v>
      </c>
      <c r="F56" s="203">
        <f t="shared" si="9"/>
        <v>3354</v>
      </c>
    </row>
    <row r="57" spans="1:6" ht="12.75">
      <c r="A57" s="125"/>
      <c r="B57" s="107" t="s">
        <v>24</v>
      </c>
      <c r="C57" s="124" t="s">
        <v>4</v>
      </c>
      <c r="D57" s="155">
        <f aca="true" t="shared" si="10" ref="D57:F58">D59</f>
        <v>29258</v>
      </c>
      <c r="E57" s="155">
        <f>E59</f>
        <v>21820</v>
      </c>
      <c r="F57" s="155">
        <f t="shared" si="10"/>
        <v>7438</v>
      </c>
    </row>
    <row r="58" spans="1:6" ht="12.75">
      <c r="A58" s="125"/>
      <c r="B58" s="93" t="s">
        <v>10</v>
      </c>
      <c r="C58" s="156" t="s">
        <v>5</v>
      </c>
      <c r="D58" s="157">
        <f t="shared" si="10"/>
        <v>19513</v>
      </c>
      <c r="E58" s="155">
        <f>E60</f>
        <v>16159</v>
      </c>
      <c r="F58" s="155">
        <f t="shared" si="10"/>
        <v>3354</v>
      </c>
    </row>
    <row r="59" spans="1:6" ht="12.75">
      <c r="A59" s="125"/>
      <c r="B59" s="111" t="s">
        <v>37</v>
      </c>
      <c r="C59" s="60" t="s">
        <v>4</v>
      </c>
      <c r="D59" s="129">
        <f aca="true" t="shared" si="11" ref="D59:F60">D67+D75+D91</f>
        <v>29258</v>
      </c>
      <c r="E59" s="129">
        <f>E67+E75+E91</f>
        <v>21820</v>
      </c>
      <c r="F59" s="129">
        <f t="shared" si="11"/>
        <v>7438</v>
      </c>
    </row>
    <row r="60" spans="1:6" ht="12.75">
      <c r="A60" s="125"/>
      <c r="B60" s="93"/>
      <c r="C60" s="103" t="s">
        <v>5</v>
      </c>
      <c r="D60" s="104">
        <f t="shared" si="11"/>
        <v>19513</v>
      </c>
      <c r="E60" s="104">
        <f>E68+E76+E92</f>
        <v>16159</v>
      </c>
      <c r="F60" s="104">
        <f>F68+F76+F92</f>
        <v>3354</v>
      </c>
    </row>
    <row r="61" spans="1:6" ht="12.75">
      <c r="A61" s="125"/>
      <c r="B61" s="716" t="s">
        <v>422</v>
      </c>
      <c r="C61" s="716"/>
      <c r="D61" s="716"/>
      <c r="E61" s="800"/>
      <c r="F61" s="801"/>
    </row>
    <row r="62" spans="1:6" ht="12.75">
      <c r="A62" s="125"/>
      <c r="B62" s="710" t="s">
        <v>8</v>
      </c>
      <c r="C62" s="710"/>
      <c r="D62" s="710"/>
      <c r="E62" s="710"/>
      <c r="F62" s="711"/>
    </row>
    <row r="63" spans="1:6" ht="13.5" customHeight="1">
      <c r="A63" s="125"/>
      <c r="B63" s="87" t="s">
        <v>12</v>
      </c>
      <c r="C63" s="42" t="s">
        <v>4</v>
      </c>
      <c r="D63" s="130">
        <f aca="true" t="shared" si="12" ref="D63:F66">D65</f>
        <v>417</v>
      </c>
      <c r="E63" s="130">
        <f t="shared" si="12"/>
        <v>0</v>
      </c>
      <c r="F63" s="130">
        <f t="shared" si="12"/>
        <v>417</v>
      </c>
    </row>
    <row r="64" spans="1:6" ht="13.5" thickBot="1">
      <c r="A64" s="125"/>
      <c r="B64" s="134"/>
      <c r="C64" s="135" t="s">
        <v>5</v>
      </c>
      <c r="D64" s="136">
        <f t="shared" si="12"/>
        <v>417</v>
      </c>
      <c r="E64" s="136">
        <f t="shared" si="12"/>
        <v>0</v>
      </c>
      <c r="F64" s="136">
        <f t="shared" si="12"/>
        <v>417</v>
      </c>
    </row>
    <row r="65" spans="1:6" ht="12.75">
      <c r="A65" s="125"/>
      <c r="B65" s="107" t="s">
        <v>24</v>
      </c>
      <c r="C65" s="125" t="s">
        <v>4</v>
      </c>
      <c r="D65" s="137">
        <f t="shared" si="12"/>
        <v>417</v>
      </c>
      <c r="E65" s="137">
        <f t="shared" si="12"/>
        <v>0</v>
      </c>
      <c r="F65" s="137">
        <f t="shared" si="12"/>
        <v>417</v>
      </c>
    </row>
    <row r="66" spans="1:6" ht="12.75">
      <c r="A66" s="125"/>
      <c r="B66" s="93" t="s">
        <v>10</v>
      </c>
      <c r="C66" s="138" t="s">
        <v>5</v>
      </c>
      <c r="D66" s="139">
        <f t="shared" si="12"/>
        <v>417</v>
      </c>
      <c r="E66" s="139">
        <f t="shared" si="12"/>
        <v>0</v>
      </c>
      <c r="F66" s="139">
        <f t="shared" si="12"/>
        <v>417</v>
      </c>
    </row>
    <row r="67" spans="1:6" ht="12.75">
      <c r="A67" s="125"/>
      <c r="B67" s="111" t="s">
        <v>37</v>
      </c>
      <c r="C67" s="42" t="s">
        <v>4</v>
      </c>
      <c r="D67" s="130">
        <f aca="true" t="shared" si="13" ref="D67:F68">D145</f>
        <v>417</v>
      </c>
      <c r="E67" s="130">
        <f t="shared" si="13"/>
        <v>0</v>
      </c>
      <c r="F67" s="130">
        <f t="shared" si="13"/>
        <v>417</v>
      </c>
    </row>
    <row r="68" spans="1:6" ht="12.75">
      <c r="A68" s="125"/>
      <c r="B68" s="93"/>
      <c r="C68" s="79" t="s">
        <v>5</v>
      </c>
      <c r="D68" s="144">
        <f t="shared" si="13"/>
        <v>417</v>
      </c>
      <c r="E68" s="144">
        <f t="shared" si="13"/>
        <v>0</v>
      </c>
      <c r="F68" s="144">
        <f t="shared" si="13"/>
        <v>417</v>
      </c>
    </row>
    <row r="69" spans="1:6" ht="12.75">
      <c r="A69" s="125"/>
      <c r="B69" s="716" t="s">
        <v>26</v>
      </c>
      <c r="C69" s="716"/>
      <c r="D69" s="716"/>
      <c r="E69" s="716"/>
      <c r="F69" s="717"/>
    </row>
    <row r="70" spans="1:6" ht="12.75">
      <c r="A70" s="125"/>
      <c r="B70" s="710" t="s">
        <v>8</v>
      </c>
      <c r="C70" s="710"/>
      <c r="D70" s="710"/>
      <c r="E70" s="710"/>
      <c r="F70" s="711"/>
    </row>
    <row r="71" spans="1:6" ht="13.5" customHeight="1">
      <c r="A71" s="125"/>
      <c r="B71" s="87" t="s">
        <v>12</v>
      </c>
      <c r="C71" s="42" t="s">
        <v>4</v>
      </c>
      <c r="D71" s="130">
        <f aca="true" t="shared" si="14" ref="D71:F72">D73</f>
        <v>18996</v>
      </c>
      <c r="E71" s="130">
        <f>E73</f>
        <v>18996</v>
      </c>
      <c r="F71" s="130">
        <f t="shared" si="14"/>
        <v>0</v>
      </c>
    </row>
    <row r="72" spans="1:6" ht="13.5" thickBot="1">
      <c r="A72" s="125"/>
      <c r="B72" s="134"/>
      <c r="C72" s="135" t="s">
        <v>5</v>
      </c>
      <c r="D72" s="136">
        <f t="shared" si="14"/>
        <v>17110</v>
      </c>
      <c r="E72" s="136">
        <f>E74</f>
        <v>16159</v>
      </c>
      <c r="F72" s="136">
        <f t="shared" si="14"/>
        <v>951</v>
      </c>
    </row>
    <row r="73" spans="1:6" ht="12.75">
      <c r="A73" s="125"/>
      <c r="B73" s="107" t="s">
        <v>24</v>
      </c>
      <c r="C73" s="125" t="s">
        <v>4</v>
      </c>
      <c r="D73" s="137">
        <f aca="true" t="shared" si="15" ref="D73:F74">D75</f>
        <v>18996</v>
      </c>
      <c r="E73" s="137">
        <f>E75</f>
        <v>18996</v>
      </c>
      <c r="F73" s="137">
        <f t="shared" si="15"/>
        <v>0</v>
      </c>
    </row>
    <row r="74" spans="1:6" ht="12.75">
      <c r="A74" s="125"/>
      <c r="B74" s="93" t="s">
        <v>10</v>
      </c>
      <c r="C74" s="138" t="s">
        <v>5</v>
      </c>
      <c r="D74" s="139">
        <f t="shared" si="15"/>
        <v>17110</v>
      </c>
      <c r="E74" s="139">
        <f>E76</f>
        <v>16159</v>
      </c>
      <c r="F74" s="139">
        <f t="shared" si="15"/>
        <v>951</v>
      </c>
    </row>
    <row r="75" spans="1:6" ht="12.75">
      <c r="A75" s="125"/>
      <c r="B75" s="111" t="s">
        <v>37</v>
      </c>
      <c r="C75" s="42" t="s">
        <v>4</v>
      </c>
      <c r="D75" s="130">
        <f aca="true" t="shared" si="16" ref="D75:F76">D161</f>
        <v>18996</v>
      </c>
      <c r="E75" s="130">
        <f>E161</f>
        <v>18996</v>
      </c>
      <c r="F75" s="130">
        <f t="shared" si="16"/>
        <v>0</v>
      </c>
    </row>
    <row r="76" spans="1:6" ht="12.75">
      <c r="A76" s="125"/>
      <c r="B76" s="93"/>
      <c r="C76" s="79" t="s">
        <v>5</v>
      </c>
      <c r="D76" s="144">
        <f t="shared" si="16"/>
        <v>17110</v>
      </c>
      <c r="E76" s="144">
        <f>E162</f>
        <v>16159</v>
      </c>
      <c r="F76" s="144">
        <f t="shared" si="16"/>
        <v>951</v>
      </c>
    </row>
    <row r="77" spans="1:6" ht="12.75">
      <c r="A77" s="125"/>
      <c r="B77" s="716" t="s">
        <v>27</v>
      </c>
      <c r="C77" s="716"/>
      <c r="D77" s="716"/>
      <c r="E77" s="716"/>
      <c r="F77" s="717"/>
    </row>
    <row r="78" spans="1:6" ht="12.75">
      <c r="A78" s="125"/>
      <c r="B78" s="710" t="s">
        <v>8</v>
      </c>
      <c r="C78" s="710"/>
      <c r="D78" s="710"/>
      <c r="E78" s="710"/>
      <c r="F78" s="711"/>
    </row>
    <row r="79" spans="1:6" ht="12.75">
      <c r="A79" s="125"/>
      <c r="B79" s="87" t="s">
        <v>12</v>
      </c>
      <c r="C79" s="42" t="s">
        <v>4</v>
      </c>
      <c r="D79" s="130">
        <f aca="true" t="shared" si="17" ref="D79:F80">D81</f>
        <v>9845</v>
      </c>
      <c r="E79" s="130">
        <f>E81</f>
        <v>2824</v>
      </c>
      <c r="F79" s="130">
        <f t="shared" si="17"/>
        <v>7021</v>
      </c>
    </row>
    <row r="80" spans="1:6" ht="13.5" thickBot="1">
      <c r="A80" s="125"/>
      <c r="B80" s="134"/>
      <c r="C80" s="135" t="s">
        <v>5</v>
      </c>
      <c r="D80" s="136">
        <f t="shared" si="17"/>
        <v>1986</v>
      </c>
      <c r="E80" s="136">
        <f>E82</f>
        <v>0</v>
      </c>
      <c r="F80" s="136">
        <f t="shared" si="17"/>
        <v>1986</v>
      </c>
    </row>
    <row r="81" spans="1:6" ht="12.75">
      <c r="A81" s="125"/>
      <c r="B81" s="107" t="s">
        <v>24</v>
      </c>
      <c r="C81" s="125" t="s">
        <v>4</v>
      </c>
      <c r="D81" s="137">
        <f aca="true" t="shared" si="18" ref="D81:F82">D91</f>
        <v>9845</v>
      </c>
      <c r="E81" s="137">
        <f>E91</f>
        <v>2824</v>
      </c>
      <c r="F81" s="137">
        <f t="shared" si="18"/>
        <v>7021</v>
      </c>
    </row>
    <row r="82" spans="1:6" ht="12.75">
      <c r="A82" s="125"/>
      <c r="B82" s="93" t="s">
        <v>10</v>
      </c>
      <c r="C82" s="138" t="s">
        <v>5</v>
      </c>
      <c r="D82" s="139">
        <f t="shared" si="18"/>
        <v>1986</v>
      </c>
      <c r="E82" s="139">
        <f>E92</f>
        <v>0</v>
      </c>
      <c r="F82" s="139">
        <f t="shared" si="18"/>
        <v>1986</v>
      </c>
    </row>
    <row r="83" spans="1:6" ht="12.75" hidden="1">
      <c r="A83" s="125"/>
      <c r="B83" s="108" t="s">
        <v>29</v>
      </c>
      <c r="C83" s="71" t="s">
        <v>4</v>
      </c>
      <c r="D83" s="87"/>
      <c r="E83" s="130"/>
      <c r="F83" s="130"/>
    </row>
    <row r="84" spans="1:6" ht="12.75" hidden="1">
      <c r="A84" s="125"/>
      <c r="B84" s="140"/>
      <c r="C84" s="79" t="s">
        <v>5</v>
      </c>
      <c r="D84" s="93"/>
      <c r="E84" s="144"/>
      <c r="F84" s="144"/>
    </row>
    <row r="85" spans="1:6" ht="12.75" hidden="1">
      <c r="A85" s="125"/>
      <c r="B85" s="109" t="s">
        <v>43</v>
      </c>
      <c r="C85" s="71" t="s">
        <v>4</v>
      </c>
      <c r="D85" s="83"/>
      <c r="E85" s="143"/>
      <c r="F85" s="143"/>
    </row>
    <row r="86" spans="1:6" ht="12.75" hidden="1">
      <c r="A86" s="125"/>
      <c r="B86" s="110"/>
      <c r="C86" s="79" t="s">
        <v>5</v>
      </c>
      <c r="D86" s="92"/>
      <c r="E86" s="144"/>
      <c r="F86" s="144"/>
    </row>
    <row r="87" spans="1:6" ht="12.75" hidden="1">
      <c r="A87" s="125"/>
      <c r="B87" s="109" t="s">
        <v>30</v>
      </c>
      <c r="C87" s="42" t="s">
        <v>4</v>
      </c>
      <c r="D87" s="88"/>
      <c r="E87" s="130"/>
      <c r="F87" s="130"/>
    </row>
    <row r="88" spans="1:6" ht="15" customHeight="1" hidden="1">
      <c r="A88" s="125"/>
      <c r="B88" s="110" t="s">
        <v>31</v>
      </c>
      <c r="C88" s="79" t="s">
        <v>5</v>
      </c>
      <c r="D88" s="92"/>
      <c r="E88" s="144"/>
      <c r="F88" s="144"/>
    </row>
    <row r="89" spans="1:6" s="180" customFormat="1" ht="15" customHeight="1" hidden="1">
      <c r="A89" s="141"/>
      <c r="B89" s="115" t="s">
        <v>41</v>
      </c>
      <c r="C89" s="141" t="s">
        <v>4</v>
      </c>
      <c r="D89" s="512"/>
      <c r="E89" s="179"/>
      <c r="F89" s="179"/>
    </row>
    <row r="90" spans="1:6" s="180" customFormat="1" ht="15" customHeight="1" hidden="1">
      <c r="A90" s="141"/>
      <c r="B90" s="116" t="s">
        <v>42</v>
      </c>
      <c r="C90" s="142" t="s">
        <v>5</v>
      </c>
      <c r="D90" s="513"/>
      <c r="E90" s="181"/>
      <c r="F90" s="181"/>
    </row>
    <row r="91" spans="1:6" s="180" customFormat="1" ht="12.75">
      <c r="A91" s="141"/>
      <c r="B91" s="117" t="s">
        <v>37</v>
      </c>
      <c r="C91" s="141" t="s">
        <v>4</v>
      </c>
      <c r="D91" s="182">
        <f aca="true" t="shared" si="19" ref="D91:F92">D183</f>
        <v>9845</v>
      </c>
      <c r="E91" s="182">
        <f>E183</f>
        <v>2824</v>
      </c>
      <c r="F91" s="182">
        <f t="shared" si="19"/>
        <v>7021</v>
      </c>
    </row>
    <row r="92" spans="1:6" ht="12.75">
      <c r="A92" s="125"/>
      <c r="B92" s="93"/>
      <c r="C92" s="79" t="s">
        <v>5</v>
      </c>
      <c r="D92" s="144">
        <f t="shared" si="19"/>
        <v>1986</v>
      </c>
      <c r="E92" s="144">
        <f>E184</f>
        <v>0</v>
      </c>
      <c r="F92" s="144">
        <f t="shared" si="19"/>
        <v>1986</v>
      </c>
    </row>
    <row r="93" spans="1:6" ht="12.75">
      <c r="A93" s="125"/>
      <c r="B93" s="739" t="s">
        <v>158</v>
      </c>
      <c r="C93" s="739"/>
      <c r="D93" s="739"/>
      <c r="E93" s="739"/>
      <c r="F93" s="740"/>
    </row>
    <row r="94" spans="1:6" ht="12.75">
      <c r="A94" s="125"/>
      <c r="B94" s="710" t="s">
        <v>8</v>
      </c>
      <c r="C94" s="710"/>
      <c r="D94" s="710"/>
      <c r="E94" s="710"/>
      <c r="F94" s="711"/>
    </row>
    <row r="95" spans="1:14" ht="12.75">
      <c r="A95" s="125"/>
      <c r="B95" s="83" t="s">
        <v>12</v>
      </c>
      <c r="C95" s="128" t="s">
        <v>4</v>
      </c>
      <c r="D95" s="129">
        <f aca="true" t="shared" si="20" ref="D95:F96">D97</f>
        <v>3734197</v>
      </c>
      <c r="E95" s="129">
        <f>E97</f>
        <v>3463695</v>
      </c>
      <c r="F95" s="129">
        <f t="shared" si="20"/>
        <v>270502</v>
      </c>
      <c r="G95" s="215"/>
      <c r="H95" s="215"/>
      <c r="I95" s="215"/>
      <c r="J95" s="215"/>
      <c r="K95" s="215"/>
      <c r="L95" s="215"/>
      <c r="M95" s="215"/>
      <c r="N95" s="215"/>
    </row>
    <row r="96" spans="1:14" ht="13.5" thickBot="1">
      <c r="A96" s="125"/>
      <c r="B96" s="514"/>
      <c r="C96" s="409" t="s">
        <v>5</v>
      </c>
      <c r="D96" s="410">
        <f t="shared" si="20"/>
        <v>19849</v>
      </c>
      <c r="E96" s="410">
        <f>E98</f>
        <v>16159</v>
      </c>
      <c r="F96" s="410">
        <f t="shared" si="20"/>
        <v>3690</v>
      </c>
      <c r="G96" s="215"/>
      <c r="H96" s="215"/>
      <c r="I96" s="215"/>
      <c r="J96" s="215"/>
      <c r="K96" s="215"/>
      <c r="L96" s="215"/>
      <c r="M96" s="215"/>
      <c r="N96" s="215"/>
    </row>
    <row r="97" spans="1:14" ht="13.5" thickTop="1">
      <c r="A97" s="125"/>
      <c r="B97" s="107" t="s">
        <v>24</v>
      </c>
      <c r="C97" s="124" t="s">
        <v>4</v>
      </c>
      <c r="D97" s="155">
        <f aca="true" t="shared" si="21" ref="D97:F98">D111+D171</f>
        <v>3734197</v>
      </c>
      <c r="E97" s="155">
        <f>E111+E171</f>
        <v>3463695</v>
      </c>
      <c r="F97" s="155">
        <f t="shared" si="21"/>
        <v>270502</v>
      </c>
      <c r="G97" s="168"/>
      <c r="H97" s="168"/>
      <c r="I97" s="168"/>
      <c r="J97" s="168"/>
      <c r="K97" s="168"/>
      <c r="L97" s="168"/>
      <c r="M97" s="168"/>
      <c r="N97" s="168"/>
    </row>
    <row r="98" spans="1:14" ht="12.75">
      <c r="A98" s="125"/>
      <c r="B98" s="93" t="s">
        <v>10</v>
      </c>
      <c r="C98" s="156" t="s">
        <v>5</v>
      </c>
      <c r="D98" s="157">
        <f t="shared" si="21"/>
        <v>19849</v>
      </c>
      <c r="E98" s="157">
        <f>E112+E172</f>
        <v>16159</v>
      </c>
      <c r="F98" s="157">
        <f t="shared" si="21"/>
        <v>3690</v>
      </c>
      <c r="G98" s="168"/>
      <c r="H98" s="168"/>
      <c r="I98" s="168"/>
      <c r="J98" s="168"/>
      <c r="K98" s="168"/>
      <c r="L98" s="168"/>
      <c r="M98" s="168"/>
      <c r="N98" s="168"/>
    </row>
    <row r="99" spans="1:14" ht="12.75">
      <c r="A99" s="125"/>
      <c r="B99" s="121" t="s">
        <v>37</v>
      </c>
      <c r="C99" s="60" t="s">
        <v>4</v>
      </c>
      <c r="D99" s="62">
        <f aca="true" t="shared" si="22" ref="D99:F100">D113+D171</f>
        <v>3734197</v>
      </c>
      <c r="E99" s="62">
        <f>E113+E171</f>
        <v>3463695</v>
      </c>
      <c r="F99" s="62">
        <f t="shared" si="22"/>
        <v>270502</v>
      </c>
      <c r="G99" s="85"/>
      <c r="H99" s="75"/>
      <c r="I99" s="85"/>
      <c r="J99" s="189"/>
      <c r="K99" s="85"/>
      <c r="L99" s="85"/>
      <c r="M99" s="85"/>
      <c r="N99" s="85"/>
    </row>
    <row r="100" spans="1:14" ht="12.75">
      <c r="A100" s="125"/>
      <c r="B100" s="93"/>
      <c r="C100" s="103" t="s">
        <v>5</v>
      </c>
      <c r="D100" s="62">
        <f t="shared" si="22"/>
        <v>19849</v>
      </c>
      <c r="E100" s="62">
        <f>E114+E172</f>
        <v>16159</v>
      </c>
      <c r="F100" s="62">
        <f t="shared" si="22"/>
        <v>3690</v>
      </c>
      <c r="G100" s="85"/>
      <c r="H100" s="75"/>
      <c r="I100" s="85"/>
      <c r="J100" s="189"/>
      <c r="K100" s="85"/>
      <c r="L100" s="85"/>
      <c r="M100" s="85"/>
      <c r="N100" s="85"/>
    </row>
    <row r="101" spans="1:14" s="57" customFormat="1" ht="12.75">
      <c r="A101" s="221"/>
      <c r="B101" s="83" t="s">
        <v>56</v>
      </c>
      <c r="C101" s="71" t="s">
        <v>4</v>
      </c>
      <c r="D101" s="236">
        <f aca="true" t="shared" si="23" ref="D101:F102">D115+D175</f>
        <v>3714784</v>
      </c>
      <c r="E101" s="236">
        <f>E115+E175</f>
        <v>3444699</v>
      </c>
      <c r="F101" s="236">
        <f t="shared" si="23"/>
        <v>270085</v>
      </c>
      <c r="G101" s="85"/>
      <c r="H101" s="75"/>
      <c r="I101" s="85"/>
      <c r="J101" s="189"/>
      <c r="K101" s="85"/>
      <c r="L101" s="85"/>
      <c r="M101" s="85"/>
      <c r="N101" s="85"/>
    </row>
    <row r="102" spans="1:14" s="57" customFormat="1" ht="12.75">
      <c r="A102" s="221"/>
      <c r="B102" s="92"/>
      <c r="C102" s="79" t="s">
        <v>5</v>
      </c>
      <c r="D102" s="186">
        <f t="shared" si="23"/>
        <v>2322</v>
      </c>
      <c r="E102" s="186">
        <f>E116+E176</f>
        <v>0</v>
      </c>
      <c r="F102" s="186">
        <f t="shared" si="23"/>
        <v>2322</v>
      </c>
      <c r="G102" s="85"/>
      <c r="H102" s="75"/>
      <c r="I102" s="85"/>
      <c r="J102" s="189"/>
      <c r="K102" s="85"/>
      <c r="L102" s="85"/>
      <c r="M102" s="85"/>
      <c r="N102" s="85"/>
    </row>
    <row r="103" spans="1:14" s="57" customFormat="1" ht="12.75">
      <c r="A103" s="221"/>
      <c r="B103" s="83" t="s">
        <v>421</v>
      </c>
      <c r="C103" s="71" t="s">
        <v>4</v>
      </c>
      <c r="D103" s="236">
        <f aca="true" t="shared" si="24" ref="D103:F106">D117</f>
        <v>417</v>
      </c>
      <c r="E103" s="153">
        <f>E117</f>
        <v>0</v>
      </c>
      <c r="F103" s="153">
        <f t="shared" si="24"/>
        <v>417</v>
      </c>
      <c r="G103" s="85"/>
      <c r="H103" s="75"/>
      <c r="I103" s="85"/>
      <c r="J103" s="189"/>
      <c r="K103" s="85"/>
      <c r="L103" s="85"/>
      <c r="M103" s="85"/>
      <c r="N103" s="85"/>
    </row>
    <row r="104" spans="1:14" s="57" customFormat="1" ht="12.75">
      <c r="A104" s="221"/>
      <c r="B104" s="92"/>
      <c r="C104" s="79" t="s">
        <v>5</v>
      </c>
      <c r="D104" s="186">
        <f t="shared" si="24"/>
        <v>417</v>
      </c>
      <c r="E104" s="186">
        <f>E118</f>
        <v>0</v>
      </c>
      <c r="F104" s="186">
        <f t="shared" si="24"/>
        <v>417</v>
      </c>
      <c r="G104" s="85"/>
      <c r="H104" s="75"/>
      <c r="I104" s="85"/>
      <c r="J104" s="189"/>
      <c r="K104" s="85"/>
      <c r="L104" s="85"/>
      <c r="M104" s="85"/>
      <c r="N104" s="85"/>
    </row>
    <row r="105" spans="1:14" s="57" customFormat="1" ht="12.75">
      <c r="A105" s="124"/>
      <c r="B105" s="87" t="s">
        <v>72</v>
      </c>
      <c r="C105" s="74" t="s">
        <v>4</v>
      </c>
      <c r="D105" s="153">
        <f t="shared" si="24"/>
        <v>18996</v>
      </c>
      <c r="E105" s="153">
        <f>E119</f>
        <v>18996</v>
      </c>
      <c r="F105" s="153">
        <f t="shared" si="24"/>
        <v>0</v>
      </c>
      <c r="G105" s="85"/>
      <c r="H105" s="75"/>
      <c r="I105" s="85"/>
      <c r="J105" s="189"/>
      <c r="K105" s="85"/>
      <c r="L105" s="85"/>
      <c r="M105" s="85"/>
      <c r="N105" s="85"/>
    </row>
    <row r="106" spans="1:14" s="57" customFormat="1" ht="12.75">
      <c r="A106" s="124"/>
      <c r="B106" s="87"/>
      <c r="C106" s="74" t="s">
        <v>5</v>
      </c>
      <c r="D106" s="153">
        <f t="shared" si="24"/>
        <v>17110</v>
      </c>
      <c r="E106" s="153">
        <f>E164</f>
        <v>16159</v>
      </c>
      <c r="F106" s="153">
        <f>F164</f>
        <v>951</v>
      </c>
      <c r="G106" s="85"/>
      <c r="H106" s="75"/>
      <c r="I106" s="85"/>
      <c r="J106" s="189"/>
      <c r="K106" s="85"/>
      <c r="L106" s="85"/>
      <c r="M106" s="85"/>
      <c r="N106" s="85"/>
    </row>
    <row r="107" spans="1:14" ht="12.75">
      <c r="A107" s="125"/>
      <c r="B107" s="150" t="s">
        <v>159</v>
      </c>
      <c r="C107" s="150"/>
      <c r="D107" s="150"/>
      <c r="E107" s="150"/>
      <c r="F107" s="151"/>
      <c r="G107" s="215"/>
      <c r="H107" s="215"/>
      <c r="I107" s="215"/>
      <c r="J107" s="215"/>
      <c r="K107" s="215"/>
      <c r="L107" s="215"/>
      <c r="M107" s="215"/>
      <c r="N107" s="215"/>
    </row>
    <row r="108" spans="1:14" ht="12.75">
      <c r="A108" s="125"/>
      <c r="B108" s="789" t="s">
        <v>8</v>
      </c>
      <c r="C108" s="710"/>
      <c r="D108" s="710"/>
      <c r="E108" s="710"/>
      <c r="F108" s="711"/>
      <c r="G108" s="215"/>
      <c r="H108" s="215"/>
      <c r="I108" s="215"/>
      <c r="J108" s="215"/>
      <c r="K108" s="215"/>
      <c r="L108" s="215"/>
      <c r="M108" s="215"/>
      <c r="N108" s="215"/>
    </row>
    <row r="109" spans="1:6" ht="12.75">
      <c r="A109" s="125"/>
      <c r="B109" s="87" t="s">
        <v>12</v>
      </c>
      <c r="C109" s="60" t="s">
        <v>4</v>
      </c>
      <c r="D109" s="62">
        <f aca="true" t="shared" si="25" ref="D109:F110">D111</f>
        <v>3724352</v>
      </c>
      <c r="E109" s="62">
        <f>E111</f>
        <v>3460871</v>
      </c>
      <c r="F109" s="62">
        <f t="shared" si="25"/>
        <v>263481</v>
      </c>
    </row>
    <row r="110" spans="1:6" ht="13.5" thickBot="1">
      <c r="A110" s="125"/>
      <c r="B110" s="134"/>
      <c r="C110" s="202" t="s">
        <v>5</v>
      </c>
      <c r="D110" s="203">
        <f t="shared" si="25"/>
        <v>17863</v>
      </c>
      <c r="E110" s="203">
        <f>E112</f>
        <v>16159</v>
      </c>
      <c r="F110" s="203">
        <f t="shared" si="25"/>
        <v>1704</v>
      </c>
    </row>
    <row r="111" spans="1:6" ht="12.75">
      <c r="A111" s="125"/>
      <c r="B111" s="107" t="s">
        <v>24</v>
      </c>
      <c r="C111" s="124" t="s">
        <v>4</v>
      </c>
      <c r="D111" s="155">
        <f aca="true" t="shared" si="26" ref="D111:F112">D125+D139</f>
        <v>3724352</v>
      </c>
      <c r="E111" s="155">
        <f>E125+E139</f>
        <v>3460871</v>
      </c>
      <c r="F111" s="155">
        <f t="shared" si="26"/>
        <v>263481</v>
      </c>
    </row>
    <row r="112" spans="1:6" ht="12.75">
      <c r="A112" s="125"/>
      <c r="B112" s="93" t="s">
        <v>10</v>
      </c>
      <c r="C112" s="156" t="s">
        <v>5</v>
      </c>
      <c r="D112" s="157">
        <f t="shared" si="26"/>
        <v>17863</v>
      </c>
      <c r="E112" s="155">
        <f>E126+E140</f>
        <v>16159</v>
      </c>
      <c r="F112" s="155">
        <f t="shared" si="26"/>
        <v>1704</v>
      </c>
    </row>
    <row r="113" spans="1:6" ht="12.75">
      <c r="A113" s="125"/>
      <c r="B113" s="121" t="s">
        <v>37</v>
      </c>
      <c r="C113" s="60" t="s">
        <v>4</v>
      </c>
      <c r="D113" s="129">
        <f aca="true" t="shared" si="27" ref="D113:F114">D127+D141</f>
        <v>3724352</v>
      </c>
      <c r="E113" s="129">
        <f>E127+E141</f>
        <v>3460871</v>
      </c>
      <c r="F113" s="129">
        <f t="shared" si="27"/>
        <v>263481</v>
      </c>
    </row>
    <row r="114" spans="1:6" ht="12.75">
      <c r="A114" s="125"/>
      <c r="B114" s="87" t="s">
        <v>126</v>
      </c>
      <c r="C114" s="60" t="s">
        <v>5</v>
      </c>
      <c r="D114" s="104">
        <f t="shared" si="27"/>
        <v>17863</v>
      </c>
      <c r="E114" s="104">
        <f>E128+E142</f>
        <v>16159</v>
      </c>
      <c r="F114" s="104">
        <f t="shared" si="27"/>
        <v>1704</v>
      </c>
    </row>
    <row r="115" spans="1:6" s="57" customFormat="1" ht="12.75">
      <c r="A115" s="221"/>
      <c r="B115" s="83" t="s">
        <v>56</v>
      </c>
      <c r="C115" s="71" t="s">
        <v>4</v>
      </c>
      <c r="D115" s="236">
        <f aca="true" t="shared" si="28" ref="D115:F116">D129</f>
        <v>3704939</v>
      </c>
      <c r="E115" s="153">
        <f>E129</f>
        <v>3441875</v>
      </c>
      <c r="F115" s="153">
        <f t="shared" si="28"/>
        <v>263064</v>
      </c>
    </row>
    <row r="116" spans="1:9" s="57" customFormat="1" ht="12.75">
      <c r="A116" s="221"/>
      <c r="B116" s="92"/>
      <c r="C116" s="79" t="s">
        <v>5</v>
      </c>
      <c r="D116" s="186">
        <f t="shared" si="28"/>
        <v>336</v>
      </c>
      <c r="E116" s="186">
        <f>E130</f>
        <v>0</v>
      </c>
      <c r="F116" s="186">
        <f t="shared" si="28"/>
        <v>336</v>
      </c>
      <c r="I116" s="206"/>
    </row>
    <row r="117" spans="1:6" s="57" customFormat="1" ht="12.75">
      <c r="A117" s="221"/>
      <c r="B117" s="83" t="s">
        <v>421</v>
      </c>
      <c r="C117" s="71" t="s">
        <v>4</v>
      </c>
      <c r="D117" s="236">
        <f aca="true" t="shared" si="29" ref="D117:F118">D151</f>
        <v>417</v>
      </c>
      <c r="E117" s="236">
        <f>E151</f>
        <v>0</v>
      </c>
      <c r="F117" s="236">
        <f t="shared" si="29"/>
        <v>417</v>
      </c>
    </row>
    <row r="118" spans="1:6" s="57" customFormat="1" ht="12.75">
      <c r="A118" s="221"/>
      <c r="B118" s="92"/>
      <c r="C118" s="79" t="s">
        <v>5</v>
      </c>
      <c r="D118" s="186">
        <f t="shared" si="29"/>
        <v>417</v>
      </c>
      <c r="E118" s="186">
        <f>E152</f>
        <v>0</v>
      </c>
      <c r="F118" s="186">
        <f t="shared" si="29"/>
        <v>417</v>
      </c>
    </row>
    <row r="119" spans="1:6" s="57" customFormat="1" ht="12.75">
      <c r="A119" s="124"/>
      <c r="B119" s="87" t="s">
        <v>72</v>
      </c>
      <c r="C119" s="74" t="s">
        <v>4</v>
      </c>
      <c r="D119" s="153">
        <f aca="true" t="shared" si="30" ref="D119:F120">D163</f>
        <v>18996</v>
      </c>
      <c r="E119" s="153">
        <f>E163</f>
        <v>18996</v>
      </c>
      <c r="F119" s="153">
        <f t="shared" si="30"/>
        <v>0</v>
      </c>
    </row>
    <row r="120" spans="1:6" s="57" customFormat="1" ht="12.75">
      <c r="A120" s="124"/>
      <c r="B120" s="87"/>
      <c r="C120" s="74" t="s">
        <v>5</v>
      </c>
      <c r="D120" s="153">
        <f t="shared" si="30"/>
        <v>17110</v>
      </c>
      <c r="E120" s="153">
        <f>E164</f>
        <v>16159</v>
      </c>
      <c r="F120" s="153">
        <f t="shared" si="30"/>
        <v>951</v>
      </c>
    </row>
    <row r="121" spans="1:6" ht="12.75">
      <c r="A121" s="125"/>
      <c r="B121" s="763" t="s">
        <v>132</v>
      </c>
      <c r="C121" s="764"/>
      <c r="D121" s="764"/>
      <c r="E121" s="764"/>
      <c r="F121" s="765"/>
    </row>
    <row r="122" spans="1:6" ht="12.75">
      <c r="A122" s="125"/>
      <c r="B122" s="710" t="s">
        <v>8</v>
      </c>
      <c r="C122" s="710"/>
      <c r="D122" s="710"/>
      <c r="E122" s="710"/>
      <c r="F122" s="711"/>
    </row>
    <row r="123" spans="1:6" ht="12.75">
      <c r="A123" s="125"/>
      <c r="B123" s="87" t="s">
        <v>12</v>
      </c>
      <c r="C123" s="98" t="s">
        <v>4</v>
      </c>
      <c r="D123" s="129">
        <f aca="true" t="shared" si="31" ref="D123:F124">D125</f>
        <v>3704939</v>
      </c>
      <c r="E123" s="129">
        <f aca="true" t="shared" si="32" ref="E123:E128">E125</f>
        <v>3441875</v>
      </c>
      <c r="F123" s="129">
        <f t="shared" si="31"/>
        <v>263064</v>
      </c>
    </row>
    <row r="124" spans="1:6" ht="13.5" thickBot="1">
      <c r="A124" s="125"/>
      <c r="B124" s="134"/>
      <c r="C124" s="220" t="s">
        <v>5</v>
      </c>
      <c r="D124" s="203">
        <f t="shared" si="31"/>
        <v>336</v>
      </c>
      <c r="E124" s="203">
        <f t="shared" si="32"/>
        <v>0</v>
      </c>
      <c r="F124" s="203">
        <f t="shared" si="31"/>
        <v>336</v>
      </c>
    </row>
    <row r="125" spans="1:6" ht="12.75">
      <c r="A125" s="125"/>
      <c r="B125" s="107" t="s">
        <v>24</v>
      </c>
      <c r="C125" s="221" t="s">
        <v>4</v>
      </c>
      <c r="D125" s="155">
        <f>D127</f>
        <v>3704939</v>
      </c>
      <c r="E125" s="155">
        <f t="shared" si="32"/>
        <v>3441875</v>
      </c>
      <c r="F125" s="155">
        <f>F127</f>
        <v>263064</v>
      </c>
    </row>
    <row r="126" spans="1:6" ht="12.75">
      <c r="A126" s="125"/>
      <c r="B126" s="93" t="s">
        <v>10</v>
      </c>
      <c r="C126" s="222" t="s">
        <v>5</v>
      </c>
      <c r="D126" s="157">
        <f>D128</f>
        <v>336</v>
      </c>
      <c r="E126" s="157">
        <f t="shared" si="32"/>
        <v>0</v>
      </c>
      <c r="F126" s="157">
        <f>F128</f>
        <v>336</v>
      </c>
    </row>
    <row r="127" spans="1:6" ht="12.75">
      <c r="A127" s="125"/>
      <c r="B127" s="198" t="s">
        <v>37</v>
      </c>
      <c r="C127" s="149" t="s">
        <v>4</v>
      </c>
      <c r="D127" s="130">
        <f>D129</f>
        <v>3704939</v>
      </c>
      <c r="E127" s="130">
        <f t="shared" si="32"/>
        <v>3441875</v>
      </c>
      <c r="F127" s="130">
        <f>F129</f>
        <v>263064</v>
      </c>
    </row>
    <row r="128" spans="1:6" ht="12.75">
      <c r="A128" s="125"/>
      <c r="B128" s="92"/>
      <c r="C128" s="77" t="s">
        <v>5</v>
      </c>
      <c r="D128" s="144">
        <f>D130</f>
        <v>336</v>
      </c>
      <c r="E128" s="144">
        <f t="shared" si="32"/>
        <v>0</v>
      </c>
      <c r="F128" s="144">
        <f>F130</f>
        <v>336</v>
      </c>
    </row>
    <row r="129" spans="1:14" s="57" customFormat="1" ht="15.75" customHeight="1">
      <c r="A129" s="124"/>
      <c r="B129" s="63" t="s">
        <v>56</v>
      </c>
      <c r="C129" s="98" t="s">
        <v>4</v>
      </c>
      <c r="D129" s="133">
        <f aca="true" t="shared" si="33" ref="D129:F130">D131+D133</f>
        <v>3704939</v>
      </c>
      <c r="E129" s="133">
        <f>E131+E133</f>
        <v>3441875</v>
      </c>
      <c r="F129" s="133">
        <f t="shared" si="33"/>
        <v>263064</v>
      </c>
      <c r="J129" s="396"/>
      <c r="K129" s="396"/>
      <c r="L129" s="396"/>
      <c r="M129" s="396"/>
      <c r="N129" s="396"/>
    </row>
    <row r="130" spans="1:14" s="57" customFormat="1" ht="18.75" customHeight="1">
      <c r="A130" s="221"/>
      <c r="B130" s="217"/>
      <c r="C130" s="190" t="s">
        <v>5</v>
      </c>
      <c r="D130" s="218">
        <f>D132+D134</f>
        <v>336</v>
      </c>
      <c r="E130" s="218">
        <f>E132+E134</f>
        <v>0</v>
      </c>
      <c r="F130" s="218">
        <f t="shared" si="33"/>
        <v>336</v>
      </c>
      <c r="J130" s="396"/>
      <c r="K130" s="396"/>
      <c r="L130" s="396"/>
      <c r="M130" s="396"/>
      <c r="N130" s="396"/>
    </row>
    <row r="131" spans="1:14" ht="17.25" customHeight="1">
      <c r="A131" s="794" t="s">
        <v>58</v>
      </c>
      <c r="B131" s="795" t="s">
        <v>160</v>
      </c>
      <c r="C131" s="244" t="s">
        <v>4</v>
      </c>
      <c r="D131" s="373">
        <f>E131+F131</f>
        <v>143064</v>
      </c>
      <c r="E131" s="236">
        <v>0</v>
      </c>
      <c r="F131" s="236">
        <v>143064</v>
      </c>
      <c r="J131" s="68"/>
      <c r="K131" s="68"/>
      <c r="L131" s="428"/>
      <c r="M131" s="68"/>
      <c r="N131" s="68"/>
    </row>
    <row r="132" spans="1:14" ht="27.75" customHeight="1">
      <c r="A132" s="794"/>
      <c r="B132" s="796"/>
      <c r="C132" s="376" t="s">
        <v>5</v>
      </c>
      <c r="D132" s="374">
        <f>E132+F132</f>
        <v>1</v>
      </c>
      <c r="E132" s="153">
        <v>0</v>
      </c>
      <c r="F132" s="245">
        <v>1</v>
      </c>
      <c r="J132" s="482"/>
      <c r="K132" s="68"/>
      <c r="L132" s="428"/>
      <c r="M132" s="68"/>
      <c r="N132" s="68"/>
    </row>
    <row r="133" spans="1:14" ht="17.25" customHeight="1">
      <c r="A133" s="794" t="s">
        <v>58</v>
      </c>
      <c r="B133" s="797" t="s">
        <v>161</v>
      </c>
      <c r="C133" s="244" t="s">
        <v>4</v>
      </c>
      <c r="D133" s="373">
        <f>E133+F133</f>
        <v>3561875</v>
      </c>
      <c r="E133" s="236">
        <v>3441875</v>
      </c>
      <c r="F133" s="236">
        <v>120000</v>
      </c>
      <c r="J133" s="68"/>
      <c r="K133" s="68"/>
      <c r="L133" s="428"/>
      <c r="M133" s="68"/>
      <c r="N133" s="68"/>
    </row>
    <row r="134" spans="1:14" ht="23.25" customHeight="1">
      <c r="A134" s="794"/>
      <c r="B134" s="797"/>
      <c r="C134" s="243" t="s">
        <v>5</v>
      </c>
      <c r="D134" s="374">
        <f>E134+F134</f>
        <v>335</v>
      </c>
      <c r="E134" s="186">
        <v>0</v>
      </c>
      <c r="F134" s="219">
        <f>326+9</f>
        <v>335</v>
      </c>
      <c r="J134" s="68"/>
      <c r="K134" s="68"/>
      <c r="L134" s="428"/>
      <c r="M134" s="68"/>
      <c r="N134" s="68"/>
    </row>
    <row r="135" spans="1:14" ht="12.75">
      <c r="A135" s="125"/>
      <c r="B135" s="763" t="s">
        <v>61</v>
      </c>
      <c r="C135" s="764"/>
      <c r="D135" s="764"/>
      <c r="E135" s="764"/>
      <c r="F135" s="765"/>
      <c r="J135" s="68"/>
      <c r="K135" s="68"/>
      <c r="L135" s="68"/>
      <c r="M135" s="68"/>
      <c r="N135" s="68"/>
    </row>
    <row r="136" spans="1:14" ht="12.75">
      <c r="A136" s="125"/>
      <c r="B136" s="789" t="s">
        <v>8</v>
      </c>
      <c r="C136" s="710"/>
      <c r="D136" s="710"/>
      <c r="E136" s="710"/>
      <c r="F136" s="711"/>
      <c r="J136" s="68"/>
      <c r="K136" s="68"/>
      <c r="L136" s="68"/>
      <c r="M136" s="68"/>
      <c r="N136" s="68"/>
    </row>
    <row r="137" spans="1:14" ht="12.75">
      <c r="A137" s="125"/>
      <c r="B137" s="87" t="s">
        <v>12</v>
      </c>
      <c r="C137" s="98" t="s">
        <v>4</v>
      </c>
      <c r="D137" s="129">
        <f aca="true" t="shared" si="34" ref="D137:F140">D139</f>
        <v>19413</v>
      </c>
      <c r="E137" s="129">
        <f t="shared" si="34"/>
        <v>18996</v>
      </c>
      <c r="F137" s="129">
        <f t="shared" si="34"/>
        <v>417</v>
      </c>
      <c r="J137" s="68"/>
      <c r="K137" s="68"/>
      <c r="L137" s="68"/>
      <c r="M137" s="68"/>
      <c r="N137" s="68"/>
    </row>
    <row r="138" spans="1:14" ht="13.5" thickBot="1">
      <c r="A138" s="125"/>
      <c r="B138" s="134"/>
      <c r="C138" s="220" t="s">
        <v>5</v>
      </c>
      <c r="D138" s="203">
        <f t="shared" si="34"/>
        <v>17527</v>
      </c>
      <c r="E138" s="203">
        <f t="shared" si="34"/>
        <v>16159</v>
      </c>
      <c r="F138" s="203">
        <f t="shared" si="34"/>
        <v>1368</v>
      </c>
      <c r="J138" s="68"/>
      <c r="K138" s="68"/>
      <c r="L138" s="68"/>
      <c r="M138" s="68"/>
      <c r="N138" s="68"/>
    </row>
    <row r="139" spans="1:14" ht="12.75">
      <c r="A139" s="125"/>
      <c r="B139" s="158" t="s">
        <v>24</v>
      </c>
      <c r="C139" s="515" t="s">
        <v>4</v>
      </c>
      <c r="D139" s="516">
        <f t="shared" si="34"/>
        <v>19413</v>
      </c>
      <c r="E139" s="516">
        <f t="shared" si="34"/>
        <v>18996</v>
      </c>
      <c r="F139" s="516">
        <f t="shared" si="34"/>
        <v>417</v>
      </c>
      <c r="J139" s="68"/>
      <c r="K139" s="68"/>
      <c r="L139" s="68"/>
      <c r="M139" s="68"/>
      <c r="N139" s="68"/>
    </row>
    <row r="140" spans="1:14" ht="12.75">
      <c r="A140" s="125"/>
      <c r="B140" s="92" t="s">
        <v>10</v>
      </c>
      <c r="C140" s="222" t="s">
        <v>5</v>
      </c>
      <c r="D140" s="157">
        <f t="shared" si="34"/>
        <v>17527</v>
      </c>
      <c r="E140" s="157">
        <f t="shared" si="34"/>
        <v>16159</v>
      </c>
      <c r="F140" s="157">
        <f t="shared" si="34"/>
        <v>1368</v>
      </c>
      <c r="J140" s="68"/>
      <c r="K140" s="68"/>
      <c r="L140" s="68"/>
      <c r="M140" s="68"/>
      <c r="N140" s="68"/>
    </row>
    <row r="141" spans="1:6" ht="12.75">
      <c r="A141" s="125"/>
      <c r="B141" s="198" t="s">
        <v>37</v>
      </c>
      <c r="C141" s="149" t="s">
        <v>4</v>
      </c>
      <c r="D141" s="143">
        <f aca="true" t="shared" si="35" ref="D141:F142">D161+D150</f>
        <v>19413</v>
      </c>
      <c r="E141" s="143">
        <f>E161+E150</f>
        <v>18996</v>
      </c>
      <c r="F141" s="143">
        <f t="shared" si="35"/>
        <v>417</v>
      </c>
    </row>
    <row r="142" spans="1:6" ht="12.75">
      <c r="A142" s="125"/>
      <c r="B142" s="92"/>
      <c r="C142" s="77" t="s">
        <v>5</v>
      </c>
      <c r="D142" s="144">
        <f t="shared" si="35"/>
        <v>17527</v>
      </c>
      <c r="E142" s="144">
        <f>E162+E151</f>
        <v>16159</v>
      </c>
      <c r="F142" s="144">
        <f t="shared" si="35"/>
        <v>1368</v>
      </c>
    </row>
    <row r="143" spans="1:6" s="57" customFormat="1" ht="12.75">
      <c r="A143" s="124"/>
      <c r="B143" s="782" t="s">
        <v>418</v>
      </c>
      <c r="C143" s="783"/>
      <c r="D143" s="783"/>
      <c r="E143" s="783"/>
      <c r="F143" s="784"/>
    </row>
    <row r="144" spans="1:6" ht="12.75">
      <c r="A144" s="125"/>
      <c r="B144" s="710" t="s">
        <v>8</v>
      </c>
      <c r="C144" s="710"/>
      <c r="D144" s="710"/>
      <c r="E144" s="710"/>
      <c r="F144" s="711"/>
    </row>
    <row r="145" spans="1:6" ht="12.75">
      <c r="A145" s="125"/>
      <c r="B145" s="63" t="s">
        <v>12</v>
      </c>
      <c r="C145" s="60" t="s">
        <v>4</v>
      </c>
      <c r="D145" s="62">
        <f aca="true" t="shared" si="36" ref="D145:F147">D147</f>
        <v>417</v>
      </c>
      <c r="E145" s="62">
        <f t="shared" si="36"/>
        <v>0</v>
      </c>
      <c r="F145" s="62">
        <f t="shared" si="36"/>
        <v>417</v>
      </c>
    </row>
    <row r="146" spans="1:6" ht="13.5" thickBot="1">
      <c r="A146" s="125"/>
      <c r="B146" s="201"/>
      <c r="C146" s="202" t="s">
        <v>5</v>
      </c>
      <c r="D146" s="203">
        <f t="shared" si="36"/>
        <v>417</v>
      </c>
      <c r="E146" s="203">
        <f t="shared" si="36"/>
        <v>0</v>
      </c>
      <c r="F146" s="203">
        <f t="shared" si="36"/>
        <v>417</v>
      </c>
    </row>
    <row r="147" spans="1:6" ht="12.75">
      <c r="A147" s="125"/>
      <c r="B147" s="107" t="s">
        <v>24</v>
      </c>
      <c r="C147" s="125" t="s">
        <v>4</v>
      </c>
      <c r="D147" s="137">
        <f t="shared" si="36"/>
        <v>417</v>
      </c>
      <c r="E147" s="137">
        <f t="shared" si="36"/>
        <v>0</v>
      </c>
      <c r="F147" s="137">
        <f t="shared" si="36"/>
        <v>417</v>
      </c>
    </row>
    <row r="148" spans="1:6" ht="12.75">
      <c r="A148" s="125"/>
      <c r="B148" s="93" t="s">
        <v>10</v>
      </c>
      <c r="C148" s="138" t="s">
        <v>5</v>
      </c>
      <c r="D148" s="139">
        <f aca="true" t="shared" si="37" ref="D148:F152">D150</f>
        <v>417</v>
      </c>
      <c r="E148" s="139">
        <f>E150</f>
        <v>0</v>
      </c>
      <c r="F148" s="139">
        <f t="shared" si="37"/>
        <v>417</v>
      </c>
    </row>
    <row r="149" spans="1:6" ht="12.75">
      <c r="A149" s="125"/>
      <c r="B149" s="198" t="s">
        <v>37</v>
      </c>
      <c r="C149" s="71" t="s">
        <v>4</v>
      </c>
      <c r="D149" s="143">
        <f t="shared" si="37"/>
        <v>417</v>
      </c>
      <c r="E149" s="143">
        <f>E151</f>
        <v>0</v>
      </c>
      <c r="F149" s="143">
        <f t="shared" si="37"/>
        <v>417</v>
      </c>
    </row>
    <row r="150" spans="1:6" ht="12.75">
      <c r="A150" s="125"/>
      <c r="B150" s="92"/>
      <c r="C150" s="79" t="s">
        <v>5</v>
      </c>
      <c r="D150" s="144">
        <f t="shared" si="37"/>
        <v>417</v>
      </c>
      <c r="E150" s="144">
        <f>E152</f>
        <v>0</v>
      </c>
      <c r="F150" s="144">
        <f t="shared" si="37"/>
        <v>417</v>
      </c>
    </row>
    <row r="151" spans="1:6" s="57" customFormat="1" ht="12.75">
      <c r="A151" s="124"/>
      <c r="B151" s="63" t="s">
        <v>419</v>
      </c>
      <c r="C151" s="98" t="s">
        <v>4</v>
      </c>
      <c r="D151" s="133">
        <f t="shared" si="37"/>
        <v>417</v>
      </c>
      <c r="E151" s="133">
        <f>E153</f>
        <v>0</v>
      </c>
      <c r="F151" s="133">
        <f t="shared" si="37"/>
        <v>417</v>
      </c>
    </row>
    <row r="152" spans="1:6" s="57" customFormat="1" ht="12.75">
      <c r="A152" s="124"/>
      <c r="B152" s="63"/>
      <c r="C152" s="98" t="s">
        <v>5</v>
      </c>
      <c r="D152" s="133">
        <f t="shared" si="37"/>
        <v>417</v>
      </c>
      <c r="E152" s="133">
        <f>E154</f>
        <v>0</v>
      </c>
      <c r="F152" s="133">
        <f t="shared" si="37"/>
        <v>417</v>
      </c>
    </row>
    <row r="153" spans="1:6" s="68" customFormat="1" ht="22.5" customHeight="1">
      <c r="A153" s="798" t="s">
        <v>58</v>
      </c>
      <c r="B153" s="792" t="s">
        <v>420</v>
      </c>
      <c r="C153" s="244" t="s">
        <v>4</v>
      </c>
      <c r="D153" s="373">
        <f>E153+F153</f>
        <v>417</v>
      </c>
      <c r="E153" s="236">
        <v>0</v>
      </c>
      <c r="F153" s="236">
        <v>417</v>
      </c>
    </row>
    <row r="154" spans="1:6" s="68" customFormat="1" ht="27.75" customHeight="1">
      <c r="A154" s="799"/>
      <c r="B154" s="793"/>
      <c r="C154" s="243" t="s">
        <v>5</v>
      </c>
      <c r="D154" s="374">
        <f>E154+F154</f>
        <v>417</v>
      </c>
      <c r="E154" s="186">
        <v>0</v>
      </c>
      <c r="F154" s="219">
        <v>417</v>
      </c>
    </row>
    <row r="155" spans="1:6" s="57" customFormat="1" ht="12.75">
      <c r="A155" s="124"/>
      <c r="B155" s="782" t="s">
        <v>125</v>
      </c>
      <c r="C155" s="783"/>
      <c r="D155" s="783"/>
      <c r="E155" s="783"/>
      <c r="F155" s="784"/>
    </row>
    <row r="156" spans="1:6" ht="12.75">
      <c r="A156" s="125"/>
      <c r="B156" s="710" t="s">
        <v>8</v>
      </c>
      <c r="C156" s="710"/>
      <c r="D156" s="710"/>
      <c r="E156" s="710"/>
      <c r="F156" s="711"/>
    </row>
    <row r="157" spans="1:6" ht="12.75">
      <c r="A157" s="125"/>
      <c r="B157" s="63" t="s">
        <v>12</v>
      </c>
      <c r="C157" s="60" t="s">
        <v>4</v>
      </c>
      <c r="D157" s="62">
        <f aca="true" t="shared" si="38" ref="D157:F158">D159</f>
        <v>18996</v>
      </c>
      <c r="E157" s="62">
        <f aca="true" t="shared" si="39" ref="E157:E164">E159</f>
        <v>18996</v>
      </c>
      <c r="F157" s="62">
        <f t="shared" si="38"/>
        <v>0</v>
      </c>
    </row>
    <row r="158" spans="1:6" ht="13.5" thickBot="1">
      <c r="A158" s="125"/>
      <c r="B158" s="201"/>
      <c r="C158" s="202" t="s">
        <v>5</v>
      </c>
      <c r="D158" s="203">
        <f t="shared" si="38"/>
        <v>17110</v>
      </c>
      <c r="E158" s="203">
        <f t="shared" si="39"/>
        <v>16159</v>
      </c>
      <c r="F158" s="203">
        <f>F160</f>
        <v>951</v>
      </c>
    </row>
    <row r="159" spans="1:6" ht="12.75">
      <c r="A159" s="125"/>
      <c r="B159" s="107" t="s">
        <v>24</v>
      </c>
      <c r="C159" s="125" t="s">
        <v>4</v>
      </c>
      <c r="D159" s="137">
        <f aca="true" t="shared" si="40" ref="D159:F160">D161</f>
        <v>18996</v>
      </c>
      <c r="E159" s="137">
        <f t="shared" si="39"/>
        <v>18996</v>
      </c>
      <c r="F159" s="137">
        <f t="shared" si="40"/>
        <v>0</v>
      </c>
    </row>
    <row r="160" spans="1:6" ht="12.75">
      <c r="A160" s="125"/>
      <c r="B160" s="93" t="s">
        <v>10</v>
      </c>
      <c r="C160" s="138" t="s">
        <v>5</v>
      </c>
      <c r="D160" s="139">
        <f t="shared" si="40"/>
        <v>17110</v>
      </c>
      <c r="E160" s="139">
        <f t="shared" si="39"/>
        <v>16159</v>
      </c>
      <c r="F160" s="139">
        <f>F162</f>
        <v>951</v>
      </c>
    </row>
    <row r="161" spans="1:6" ht="12.75">
      <c r="A161" s="125"/>
      <c r="B161" s="198" t="s">
        <v>37</v>
      </c>
      <c r="C161" s="71" t="s">
        <v>4</v>
      </c>
      <c r="D161" s="143">
        <f>D163</f>
        <v>18996</v>
      </c>
      <c r="E161" s="143">
        <f t="shared" si="39"/>
        <v>18996</v>
      </c>
      <c r="F161" s="143">
        <f>F163</f>
        <v>0</v>
      </c>
    </row>
    <row r="162" spans="1:6" ht="12.75">
      <c r="A162" s="125"/>
      <c r="B162" s="92"/>
      <c r="C162" s="79" t="s">
        <v>5</v>
      </c>
      <c r="D162" s="144">
        <f>D164</f>
        <v>17110</v>
      </c>
      <c r="E162" s="144">
        <f t="shared" si="39"/>
        <v>16159</v>
      </c>
      <c r="F162" s="144">
        <f>F164</f>
        <v>951</v>
      </c>
    </row>
    <row r="163" spans="1:6" s="57" customFormat="1" ht="12.75">
      <c r="A163" s="124"/>
      <c r="B163" s="63" t="s">
        <v>72</v>
      </c>
      <c r="C163" s="98" t="s">
        <v>4</v>
      </c>
      <c r="D163" s="133">
        <f>D165</f>
        <v>18996</v>
      </c>
      <c r="E163" s="133">
        <f t="shared" si="39"/>
        <v>18996</v>
      </c>
      <c r="F163" s="133">
        <f>F165</f>
        <v>0</v>
      </c>
    </row>
    <row r="164" spans="1:6" s="57" customFormat="1" ht="12.75">
      <c r="A164" s="124"/>
      <c r="B164" s="63"/>
      <c r="C164" s="98" t="s">
        <v>5</v>
      </c>
      <c r="D164" s="133">
        <f>D166</f>
        <v>17110</v>
      </c>
      <c r="E164" s="133">
        <f t="shared" si="39"/>
        <v>16159</v>
      </c>
      <c r="F164" s="133">
        <f>F166</f>
        <v>951</v>
      </c>
    </row>
    <row r="165" spans="1:6" ht="22.5" customHeight="1">
      <c r="A165" s="785" t="s">
        <v>58</v>
      </c>
      <c r="B165" s="790" t="s">
        <v>162</v>
      </c>
      <c r="C165" s="370" t="s">
        <v>4</v>
      </c>
      <c r="D165" s="373">
        <f>E165+F165</f>
        <v>18996</v>
      </c>
      <c r="E165" s="371">
        <v>18996</v>
      </c>
      <c r="F165" s="371">
        <v>0</v>
      </c>
    </row>
    <row r="166" spans="1:6" ht="27.75" customHeight="1">
      <c r="A166" s="786"/>
      <c r="B166" s="791"/>
      <c r="C166" s="363" t="s">
        <v>5</v>
      </c>
      <c r="D166" s="374">
        <f>E166+F166</f>
        <v>17110</v>
      </c>
      <c r="E166" s="372">
        <v>16159</v>
      </c>
      <c r="F166" s="219">
        <v>951</v>
      </c>
    </row>
    <row r="167" spans="1:6" ht="12.75">
      <c r="A167" s="125"/>
      <c r="B167" s="150" t="s">
        <v>424</v>
      </c>
      <c r="C167" s="150"/>
      <c r="D167" s="150"/>
      <c r="E167" s="150"/>
      <c r="F167" s="151"/>
    </row>
    <row r="168" spans="1:6" ht="12.75">
      <c r="A168" s="125"/>
      <c r="B168" s="710" t="s">
        <v>8</v>
      </c>
      <c r="C168" s="710"/>
      <c r="D168" s="710"/>
      <c r="E168" s="710"/>
      <c r="F168" s="711"/>
    </row>
    <row r="169" spans="1:6" ht="12.75">
      <c r="A169" s="125"/>
      <c r="B169" s="87" t="s">
        <v>12</v>
      </c>
      <c r="C169" s="60" t="s">
        <v>4</v>
      </c>
      <c r="D169" s="62">
        <f aca="true" t="shared" si="41" ref="D169:F170">D171</f>
        <v>9845</v>
      </c>
      <c r="E169" s="62">
        <f t="shared" si="41"/>
        <v>2824</v>
      </c>
      <c r="F169" s="62">
        <f t="shared" si="41"/>
        <v>7021</v>
      </c>
    </row>
    <row r="170" spans="1:6" ht="13.5" thickBot="1">
      <c r="A170" s="125"/>
      <c r="B170" s="134"/>
      <c r="C170" s="202" t="s">
        <v>5</v>
      </c>
      <c r="D170" s="203">
        <f t="shared" si="41"/>
        <v>1986</v>
      </c>
      <c r="E170" s="203">
        <f t="shared" si="41"/>
        <v>0</v>
      </c>
      <c r="F170" s="203">
        <f t="shared" si="41"/>
        <v>1986</v>
      </c>
    </row>
    <row r="171" spans="1:6" ht="12.75">
      <c r="A171" s="125"/>
      <c r="B171" s="107" t="s">
        <v>24</v>
      </c>
      <c r="C171" s="124" t="s">
        <v>4</v>
      </c>
      <c r="D171" s="155">
        <f aca="true" t="shared" si="42" ref="D171:F174">D183+D197</f>
        <v>9845</v>
      </c>
      <c r="E171" s="155">
        <f t="shared" si="42"/>
        <v>2824</v>
      </c>
      <c r="F171" s="155">
        <f t="shared" si="42"/>
        <v>7021</v>
      </c>
    </row>
    <row r="172" spans="1:6" ht="12.75">
      <c r="A172" s="125"/>
      <c r="B172" s="93" t="s">
        <v>10</v>
      </c>
      <c r="C172" s="156" t="s">
        <v>5</v>
      </c>
      <c r="D172" s="157">
        <f t="shared" si="42"/>
        <v>1986</v>
      </c>
      <c r="E172" s="157">
        <f t="shared" si="42"/>
        <v>0</v>
      </c>
      <c r="F172" s="157">
        <f t="shared" si="42"/>
        <v>1986</v>
      </c>
    </row>
    <row r="173" spans="1:6" ht="12.75">
      <c r="A173" s="125"/>
      <c r="B173" s="121" t="s">
        <v>37</v>
      </c>
      <c r="C173" s="60" t="s">
        <v>4</v>
      </c>
      <c r="D173" s="62">
        <f t="shared" si="42"/>
        <v>9845</v>
      </c>
      <c r="E173" s="62">
        <f t="shared" si="42"/>
        <v>2824</v>
      </c>
      <c r="F173" s="62">
        <f t="shared" si="42"/>
        <v>7021</v>
      </c>
    </row>
    <row r="174" spans="1:6" ht="12.75">
      <c r="A174" s="125"/>
      <c r="B174" s="87" t="s">
        <v>126</v>
      </c>
      <c r="C174" s="60" t="s">
        <v>5</v>
      </c>
      <c r="D174" s="62">
        <f t="shared" si="42"/>
        <v>1986</v>
      </c>
      <c r="E174" s="62">
        <f t="shared" si="42"/>
        <v>0</v>
      </c>
      <c r="F174" s="62">
        <f t="shared" si="42"/>
        <v>1986</v>
      </c>
    </row>
    <row r="175" spans="1:6" s="57" customFormat="1" ht="12.75">
      <c r="A175" s="221"/>
      <c r="B175" s="83" t="s">
        <v>56</v>
      </c>
      <c r="C175" s="71" t="s">
        <v>4</v>
      </c>
      <c r="D175" s="236">
        <f aca="true" t="shared" si="43" ref="D175:F176">D187+D245</f>
        <v>9845</v>
      </c>
      <c r="E175" s="236">
        <f>E187+E245</f>
        <v>2824</v>
      </c>
      <c r="F175" s="236">
        <f t="shared" si="43"/>
        <v>7021</v>
      </c>
    </row>
    <row r="176" spans="1:6" s="57" customFormat="1" ht="12.75">
      <c r="A176" s="221"/>
      <c r="B176" s="92"/>
      <c r="C176" s="79" t="s">
        <v>5</v>
      </c>
      <c r="D176" s="186">
        <f t="shared" si="43"/>
        <v>1986</v>
      </c>
      <c r="E176" s="153">
        <f>E188+E246</f>
        <v>0</v>
      </c>
      <c r="F176" s="153">
        <f t="shared" si="43"/>
        <v>1986</v>
      </c>
    </row>
    <row r="177" spans="1:6" ht="15.75" customHeight="1">
      <c r="A177" s="125"/>
      <c r="B177" s="736" t="s">
        <v>57</v>
      </c>
      <c r="C177" s="737"/>
      <c r="D177" s="737"/>
      <c r="E177" s="737"/>
      <c r="F177" s="738"/>
    </row>
    <row r="178" spans="1:6" ht="15.75" customHeight="1">
      <c r="A178" s="125"/>
      <c r="B178" s="710" t="s">
        <v>8</v>
      </c>
      <c r="C178" s="710"/>
      <c r="D178" s="710"/>
      <c r="E178" s="710"/>
      <c r="F178" s="711"/>
    </row>
    <row r="179" spans="1:6" ht="12.75">
      <c r="A179" s="125"/>
      <c r="B179" s="63" t="s">
        <v>12</v>
      </c>
      <c r="C179" s="60" t="s">
        <v>4</v>
      </c>
      <c r="D179" s="62">
        <f aca="true" t="shared" si="44" ref="D179:F182">D181</f>
        <v>9845</v>
      </c>
      <c r="E179" s="62">
        <f t="shared" si="44"/>
        <v>2824</v>
      </c>
      <c r="F179" s="62">
        <f t="shared" si="44"/>
        <v>7021</v>
      </c>
    </row>
    <row r="180" spans="1:6" ht="13.5" thickBot="1">
      <c r="A180" s="125"/>
      <c r="B180" s="201"/>
      <c r="C180" s="202" t="s">
        <v>5</v>
      </c>
      <c r="D180" s="203">
        <f t="shared" si="44"/>
        <v>1986</v>
      </c>
      <c r="E180" s="203">
        <f t="shared" si="44"/>
        <v>0</v>
      </c>
      <c r="F180" s="203">
        <f t="shared" si="44"/>
        <v>1986</v>
      </c>
    </row>
    <row r="181" spans="1:6" ht="12.75">
      <c r="A181" s="125"/>
      <c r="B181" s="107" t="s">
        <v>24</v>
      </c>
      <c r="C181" s="124" t="s">
        <v>4</v>
      </c>
      <c r="D181" s="155">
        <f t="shared" si="44"/>
        <v>9845</v>
      </c>
      <c r="E181" s="155">
        <f t="shared" si="44"/>
        <v>2824</v>
      </c>
      <c r="F181" s="155">
        <f t="shared" si="44"/>
        <v>7021</v>
      </c>
    </row>
    <row r="182" spans="1:6" ht="12.75">
      <c r="A182" s="125"/>
      <c r="B182" s="93" t="s">
        <v>10</v>
      </c>
      <c r="C182" s="156" t="s">
        <v>5</v>
      </c>
      <c r="D182" s="157">
        <f t="shared" si="44"/>
        <v>1986</v>
      </c>
      <c r="E182" s="157">
        <f t="shared" si="44"/>
        <v>0</v>
      </c>
      <c r="F182" s="157">
        <f t="shared" si="44"/>
        <v>1986</v>
      </c>
    </row>
    <row r="183" spans="1:6" ht="12.75">
      <c r="A183" s="125"/>
      <c r="B183" s="198" t="s">
        <v>37</v>
      </c>
      <c r="C183" s="71" t="s">
        <v>4</v>
      </c>
      <c r="D183" s="143">
        <f aca="true" t="shared" si="45" ref="D183:F186">D185</f>
        <v>9845</v>
      </c>
      <c r="E183" s="143">
        <f>E185</f>
        <v>2824</v>
      </c>
      <c r="F183" s="143">
        <f t="shared" si="45"/>
        <v>7021</v>
      </c>
    </row>
    <row r="184" spans="1:6" ht="12.75">
      <c r="A184" s="125"/>
      <c r="B184" s="92"/>
      <c r="C184" s="79" t="s">
        <v>5</v>
      </c>
      <c r="D184" s="144">
        <f t="shared" si="45"/>
        <v>1986</v>
      </c>
      <c r="E184" s="144">
        <f>E186</f>
        <v>0</v>
      </c>
      <c r="F184" s="144">
        <f t="shared" si="45"/>
        <v>1986</v>
      </c>
    </row>
    <row r="185" spans="1:6" ht="15.75" customHeight="1">
      <c r="A185" s="125"/>
      <c r="B185" s="246" t="s">
        <v>56</v>
      </c>
      <c r="C185" s="149" t="s">
        <v>4</v>
      </c>
      <c r="D185" s="247">
        <f t="shared" si="45"/>
        <v>9845</v>
      </c>
      <c r="E185" s="247">
        <f>E187</f>
        <v>2824</v>
      </c>
      <c r="F185" s="247">
        <f t="shared" si="45"/>
        <v>7021</v>
      </c>
    </row>
    <row r="186" spans="1:6" ht="12.75">
      <c r="A186" s="125"/>
      <c r="B186" s="61"/>
      <c r="C186" s="74" t="s">
        <v>5</v>
      </c>
      <c r="D186" s="133">
        <f t="shared" si="45"/>
        <v>1986</v>
      </c>
      <c r="E186" s="133">
        <f>E188</f>
        <v>0</v>
      </c>
      <c r="F186" s="133">
        <f t="shared" si="45"/>
        <v>1986</v>
      </c>
    </row>
    <row r="187" spans="1:6" ht="20.25" customHeight="1">
      <c r="A187" s="785" t="s">
        <v>58</v>
      </c>
      <c r="B187" s="787" t="s">
        <v>163</v>
      </c>
      <c r="C187" s="370" t="s">
        <v>4</v>
      </c>
      <c r="D187" s="373">
        <f>E187+F187</f>
        <v>9845</v>
      </c>
      <c r="E187" s="371">
        <v>2824</v>
      </c>
      <c r="F187" s="371">
        <v>7021</v>
      </c>
    </row>
    <row r="188" spans="1:6" ht="28.5" customHeight="1">
      <c r="A188" s="786"/>
      <c r="B188" s="788"/>
      <c r="C188" s="363" t="s">
        <v>5</v>
      </c>
      <c r="D188" s="374">
        <f>E188+F188</f>
        <v>1986</v>
      </c>
      <c r="E188" s="372">
        <v>0</v>
      </c>
      <c r="F188" s="219">
        <f>1968+18</f>
        <v>1986</v>
      </c>
    </row>
  </sheetData>
  <sheetProtection/>
  <mergeCells count="39">
    <mergeCell ref="B69:F69"/>
    <mergeCell ref="B70:F70"/>
    <mergeCell ref="B77:F77"/>
    <mergeCell ref="B78:F78"/>
    <mergeCell ref="B61:F61"/>
    <mergeCell ref="B62:F62"/>
    <mergeCell ref="A153:A154"/>
    <mergeCell ref="B7:F7"/>
    <mergeCell ref="B8:F8"/>
    <mergeCell ref="A12:A15"/>
    <mergeCell ref="F12:F15"/>
    <mergeCell ref="B37:F37"/>
    <mergeCell ref="B38:F38"/>
    <mergeCell ref="B53:F53"/>
    <mergeCell ref="B54:F54"/>
    <mergeCell ref="B93:F93"/>
    <mergeCell ref="A131:A132"/>
    <mergeCell ref="B131:B132"/>
    <mergeCell ref="A133:A134"/>
    <mergeCell ref="B133:B134"/>
    <mergeCell ref="B143:F143"/>
    <mergeCell ref="B144:F144"/>
    <mergeCell ref="B155:F155"/>
    <mergeCell ref="B156:F156"/>
    <mergeCell ref="B165:B166"/>
    <mergeCell ref="B177:F177"/>
    <mergeCell ref="B121:F121"/>
    <mergeCell ref="B122:F122"/>
    <mergeCell ref="B153:B154"/>
    <mergeCell ref="E12:E15"/>
    <mergeCell ref="A187:A188"/>
    <mergeCell ref="A165:A166"/>
    <mergeCell ref="B187:B188"/>
    <mergeCell ref="B178:F178"/>
    <mergeCell ref="B94:F94"/>
    <mergeCell ref="B135:F135"/>
    <mergeCell ref="B136:F136"/>
    <mergeCell ref="B168:F168"/>
    <mergeCell ref="B108:F108"/>
  </mergeCells>
  <printOptions horizontalCentered="1"/>
  <pageMargins left="0.1968503937007874" right="0.1968503937007874" top="0.3937007874015748" bottom="0.3937007874015748" header="0.31496062992125984" footer="0.31496062992125984"/>
  <pageSetup fitToHeight="30" horizontalDpi="600" verticalDpi="600" orientation="portrait" paperSize="9" scale="99" r:id="rId1"/>
  <rowBreaks count="2" manualBreakCount="2">
    <brk id="78" max="5" man="1"/>
    <brk id="140" max="5" man="1"/>
  </rowBreaks>
</worksheet>
</file>

<file path=xl/worksheets/sheet6.xml><?xml version="1.0" encoding="utf-8"?>
<worksheet xmlns="http://schemas.openxmlformats.org/spreadsheetml/2006/main" xmlns:r="http://schemas.openxmlformats.org/officeDocument/2006/relationships">
  <sheetPr>
    <tabColor rgb="FF92D050"/>
  </sheetPr>
  <dimension ref="A1:K294"/>
  <sheetViews>
    <sheetView zoomScaleSheetLayoutView="100" zoomScalePageLayoutView="0" workbookViewId="0" topLeftCell="A1">
      <pane xSplit="2" ySplit="15" topLeftCell="C16" activePane="bottomRight" state="frozen"/>
      <selection pane="topLeft" activeCell="A1" sqref="A1"/>
      <selection pane="topRight" activeCell="B1" sqref="B1"/>
      <selection pane="bottomLeft" activeCell="A17" sqref="A17"/>
      <selection pane="bottomRight" activeCell="J210" sqref="J210"/>
    </sheetView>
  </sheetViews>
  <sheetFormatPr defaultColWidth="9.140625" defaultRowHeight="12.75"/>
  <cols>
    <col min="1" max="1" width="9.140625" style="1" customWidth="1"/>
    <col min="2" max="2" width="52.7109375" style="0" customWidth="1"/>
    <col min="3" max="3" width="4.57421875" style="1" customWidth="1"/>
    <col min="4" max="4" width="11.421875" style="0" customWidth="1"/>
    <col min="5" max="5" width="13.28125" style="0" customWidth="1"/>
    <col min="6" max="6" width="11.57421875" style="43" customWidth="1"/>
    <col min="8" max="8" width="11.7109375" style="0" customWidth="1"/>
    <col min="9" max="9" width="10.140625" style="0" bestFit="1" customWidth="1"/>
  </cols>
  <sheetData>
    <row r="1" spans="2:5" ht="12.75">
      <c r="B1" s="57" t="s">
        <v>103</v>
      </c>
      <c r="E1" s="65" t="s">
        <v>78</v>
      </c>
    </row>
    <row r="2" spans="2:5" ht="14.25">
      <c r="B2" s="29"/>
      <c r="D2" s="26"/>
      <c r="E2" s="66" t="s">
        <v>79</v>
      </c>
    </row>
    <row r="3" spans="2:4" ht="12.75">
      <c r="B3" s="29"/>
      <c r="D3" s="26"/>
    </row>
    <row r="4" ht="12.75">
      <c r="B4" t="s">
        <v>6</v>
      </c>
    </row>
    <row r="5" spans="2:5" ht="12.75">
      <c r="B5" t="s">
        <v>7</v>
      </c>
      <c r="E5" s="13"/>
    </row>
    <row r="6" ht="12.75">
      <c r="E6" s="13"/>
    </row>
    <row r="7" spans="2:6" ht="12.75">
      <c r="B7" s="754" t="s">
        <v>33</v>
      </c>
      <c r="C7" s="754"/>
      <c r="D7" s="754"/>
      <c r="E7" s="754"/>
      <c r="F7" s="754"/>
    </row>
    <row r="8" spans="2:6" ht="12.75">
      <c r="B8" s="754" t="s">
        <v>77</v>
      </c>
      <c r="C8" s="754"/>
      <c r="D8" s="754"/>
      <c r="E8" s="754"/>
      <c r="F8" s="754"/>
    </row>
    <row r="9" spans="2:6" ht="12.75">
      <c r="B9" s="22"/>
      <c r="C9" s="22"/>
      <c r="D9" s="22"/>
      <c r="E9" s="22"/>
      <c r="F9" s="44"/>
    </row>
    <row r="10" spans="2:6" ht="12.75">
      <c r="B10" s="24"/>
      <c r="C10" s="22"/>
      <c r="D10" s="22"/>
      <c r="E10" s="22"/>
      <c r="F10" s="44"/>
    </row>
    <row r="11" spans="3:6" ht="12.75">
      <c r="C11" s="3"/>
      <c r="D11" s="2"/>
      <c r="E11" s="24"/>
      <c r="F11" s="32" t="s">
        <v>40</v>
      </c>
    </row>
    <row r="12" spans="1:6" ht="12.75" customHeight="1">
      <c r="A12" s="722" t="s">
        <v>53</v>
      </c>
      <c r="B12" s="147" t="s">
        <v>385</v>
      </c>
      <c r="C12" s="9" t="s">
        <v>1</v>
      </c>
      <c r="D12" s="9" t="s">
        <v>0</v>
      </c>
      <c r="E12" s="724" t="s">
        <v>442</v>
      </c>
      <c r="F12" s="744" t="s">
        <v>46</v>
      </c>
    </row>
    <row r="13" spans="1:6" ht="12.75" customHeight="1">
      <c r="A13" s="723"/>
      <c r="B13" s="7" t="s">
        <v>9</v>
      </c>
      <c r="C13" s="10"/>
      <c r="D13" s="10"/>
      <c r="E13" s="745"/>
      <c r="F13" s="745"/>
    </row>
    <row r="14" spans="1:6" ht="12.75">
      <c r="A14" s="723"/>
      <c r="B14" s="148" t="s">
        <v>164</v>
      </c>
      <c r="C14" s="10"/>
      <c r="D14" s="4"/>
      <c r="E14" s="745"/>
      <c r="F14" s="745"/>
    </row>
    <row r="15" spans="1:6" ht="12.75">
      <c r="A15" s="723"/>
      <c r="B15" s="8"/>
      <c r="C15" s="11"/>
      <c r="D15" s="5"/>
      <c r="E15" s="746"/>
      <c r="F15" s="746"/>
    </row>
    <row r="16" spans="1:6" s="1" customFormat="1" ht="12.75">
      <c r="A16" s="10"/>
      <c r="B16" s="105">
        <v>0</v>
      </c>
      <c r="C16" s="6">
        <v>1</v>
      </c>
      <c r="D16" s="6" t="s">
        <v>447</v>
      </c>
      <c r="E16" s="6">
        <v>3</v>
      </c>
      <c r="F16" s="6">
        <v>4</v>
      </c>
    </row>
    <row r="17" spans="1:6" ht="15.75">
      <c r="A17" s="10"/>
      <c r="B17" s="106" t="s">
        <v>12</v>
      </c>
      <c r="C17" s="64" t="s">
        <v>4</v>
      </c>
      <c r="D17" s="62">
        <f aca="true" t="shared" si="0" ref="D17:F18">D19</f>
        <v>976669</v>
      </c>
      <c r="E17" s="62">
        <f>E19</f>
        <v>830304</v>
      </c>
      <c r="F17" s="62">
        <f t="shared" si="0"/>
        <v>146365</v>
      </c>
    </row>
    <row r="18" spans="1:6" ht="13.5" thickBot="1">
      <c r="A18" s="10"/>
      <c r="B18" s="12"/>
      <c r="C18" s="205" t="s">
        <v>5</v>
      </c>
      <c r="D18" s="203">
        <f t="shared" si="0"/>
        <v>63726</v>
      </c>
      <c r="E18" s="203">
        <f>E20</f>
        <v>47442</v>
      </c>
      <c r="F18" s="203">
        <f t="shared" si="0"/>
        <v>16284</v>
      </c>
    </row>
    <row r="19" spans="1:6" ht="12.75">
      <c r="A19" s="10"/>
      <c r="B19" s="107" t="s">
        <v>24</v>
      </c>
      <c r="C19" s="124" t="s">
        <v>4</v>
      </c>
      <c r="D19" s="155">
        <f aca="true" t="shared" si="1" ref="D19:F20">D29</f>
        <v>976669</v>
      </c>
      <c r="E19" s="155">
        <f>E29</f>
        <v>830304</v>
      </c>
      <c r="F19" s="155">
        <f t="shared" si="1"/>
        <v>146365</v>
      </c>
    </row>
    <row r="20" spans="1:6" ht="12.75">
      <c r="A20" s="10"/>
      <c r="B20" s="21" t="s">
        <v>10</v>
      </c>
      <c r="C20" s="156" t="s">
        <v>5</v>
      </c>
      <c r="D20" s="157">
        <f t="shared" si="1"/>
        <v>63726</v>
      </c>
      <c r="E20" s="157">
        <f>E30</f>
        <v>47442</v>
      </c>
      <c r="F20" s="157">
        <f t="shared" si="1"/>
        <v>16284</v>
      </c>
    </row>
    <row r="21" spans="1:6" ht="12.75" hidden="1">
      <c r="A21" s="10"/>
      <c r="B21" s="108" t="s">
        <v>29</v>
      </c>
      <c r="C21" s="128" t="s">
        <v>4</v>
      </c>
      <c r="D21" s="63"/>
      <c r="E21" s="62"/>
      <c r="F21" s="62"/>
    </row>
    <row r="22" spans="1:6" ht="12.75" hidden="1">
      <c r="A22" s="10"/>
      <c r="B22" s="8"/>
      <c r="C22" s="103" t="s">
        <v>5</v>
      </c>
      <c r="D22" s="123"/>
      <c r="E22" s="104"/>
      <c r="F22" s="104"/>
    </row>
    <row r="23" spans="1:6" ht="12.75" hidden="1">
      <c r="A23" s="10"/>
      <c r="B23" s="109" t="s">
        <v>43</v>
      </c>
      <c r="C23" s="128" t="s">
        <v>4</v>
      </c>
      <c r="D23" s="217"/>
      <c r="E23" s="129"/>
      <c r="F23" s="129"/>
    </row>
    <row r="24" spans="1:6" ht="12.75" hidden="1">
      <c r="A24" s="10"/>
      <c r="B24" s="110"/>
      <c r="C24" s="103" t="s">
        <v>5</v>
      </c>
      <c r="D24" s="225"/>
      <c r="E24" s="104"/>
      <c r="F24" s="104"/>
    </row>
    <row r="25" spans="1:6" ht="12.75" hidden="1">
      <c r="A25" s="10"/>
      <c r="B25" s="109" t="s">
        <v>30</v>
      </c>
      <c r="C25" s="60" t="s">
        <v>4</v>
      </c>
      <c r="D25" s="61"/>
      <c r="E25" s="62"/>
      <c r="F25" s="62"/>
    </row>
    <row r="26" spans="1:6" ht="15" customHeight="1" hidden="1">
      <c r="A26" s="10"/>
      <c r="B26" s="110" t="s">
        <v>31</v>
      </c>
      <c r="C26" s="103" t="s">
        <v>5</v>
      </c>
      <c r="D26" s="225"/>
      <c r="E26" s="104"/>
      <c r="F26" s="104"/>
    </row>
    <row r="27" spans="1:6" ht="15" customHeight="1" hidden="1">
      <c r="A27" s="10"/>
      <c r="B27" s="109" t="s">
        <v>41</v>
      </c>
      <c r="C27" s="60" t="s">
        <v>4</v>
      </c>
      <c r="D27" s="217"/>
      <c r="E27" s="129"/>
      <c r="F27" s="129"/>
    </row>
    <row r="28" spans="1:6" ht="15" customHeight="1" hidden="1">
      <c r="A28" s="10"/>
      <c r="B28" s="110" t="s">
        <v>42</v>
      </c>
      <c r="C28" s="103" t="s">
        <v>5</v>
      </c>
      <c r="D28" s="225"/>
      <c r="E28" s="104"/>
      <c r="F28" s="104"/>
    </row>
    <row r="29" spans="1:6" ht="12.75">
      <c r="A29" s="10"/>
      <c r="B29" s="121" t="s">
        <v>37</v>
      </c>
      <c r="C29" s="60" t="s">
        <v>4</v>
      </c>
      <c r="D29" s="62">
        <f aca="true" t="shared" si="2" ref="D29:F30">D31+D33+D35+D37</f>
        <v>976669</v>
      </c>
      <c r="E29" s="62">
        <f>E31+E33+E35+E37</f>
        <v>830304</v>
      </c>
      <c r="F29" s="62">
        <f t="shared" si="2"/>
        <v>146365</v>
      </c>
    </row>
    <row r="30" spans="1:6" ht="12.75">
      <c r="A30" s="10"/>
      <c r="B30" s="123" t="s">
        <v>126</v>
      </c>
      <c r="C30" s="103" t="s">
        <v>5</v>
      </c>
      <c r="D30" s="104">
        <f t="shared" si="2"/>
        <v>63726</v>
      </c>
      <c r="E30" s="104">
        <f>E32+E34+E36+E38</f>
        <v>47442</v>
      </c>
      <c r="F30" s="104">
        <f t="shared" si="2"/>
        <v>16284</v>
      </c>
    </row>
    <row r="31" spans="1:6" s="57" customFormat="1" ht="12.75">
      <c r="A31" s="124"/>
      <c r="B31" s="87" t="s">
        <v>56</v>
      </c>
      <c r="C31" s="74" t="s">
        <v>4</v>
      </c>
      <c r="D31" s="130">
        <f aca="true" t="shared" si="3" ref="D31:F38">D127</f>
        <v>967414</v>
      </c>
      <c r="E31" s="130">
        <f aca="true" t="shared" si="4" ref="E31:E38">E127</f>
        <v>824984</v>
      </c>
      <c r="F31" s="130">
        <f t="shared" si="3"/>
        <v>142430</v>
      </c>
    </row>
    <row r="32" spans="1:6" s="57" customFormat="1" ht="12.75">
      <c r="A32" s="124"/>
      <c r="B32" s="85"/>
      <c r="C32" s="74" t="s">
        <v>5</v>
      </c>
      <c r="D32" s="130">
        <f t="shared" si="3"/>
        <v>55249</v>
      </c>
      <c r="E32" s="130">
        <f t="shared" si="4"/>
        <v>45788</v>
      </c>
      <c r="F32" s="130">
        <f t="shared" si="3"/>
        <v>9461</v>
      </c>
    </row>
    <row r="33" spans="1:9" ht="15.75" customHeight="1">
      <c r="A33" s="10"/>
      <c r="B33" s="256" t="s">
        <v>63</v>
      </c>
      <c r="C33" s="149" t="s">
        <v>4</v>
      </c>
      <c r="D33" s="238">
        <f t="shared" si="3"/>
        <v>1045</v>
      </c>
      <c r="E33" s="238">
        <f t="shared" si="4"/>
        <v>0</v>
      </c>
      <c r="F33" s="238">
        <f t="shared" si="3"/>
        <v>1045</v>
      </c>
      <c r="H33" s="43"/>
      <c r="I33" s="43"/>
    </row>
    <row r="34" spans="1:6" ht="12.75">
      <c r="A34" s="10"/>
      <c r="B34" s="92"/>
      <c r="C34" s="77" t="s">
        <v>5</v>
      </c>
      <c r="D34" s="261">
        <f t="shared" si="3"/>
        <v>2565</v>
      </c>
      <c r="E34" s="261">
        <f t="shared" si="4"/>
        <v>0</v>
      </c>
      <c r="F34" s="261">
        <f>F130</f>
        <v>2565</v>
      </c>
    </row>
    <row r="35" spans="1:6" ht="24.75" customHeight="1">
      <c r="A35" s="18"/>
      <c r="B35" s="262" t="s">
        <v>70</v>
      </c>
      <c r="C35" s="75" t="s">
        <v>4</v>
      </c>
      <c r="D35" s="263">
        <f t="shared" si="3"/>
        <v>2899</v>
      </c>
      <c r="E35" s="263">
        <f t="shared" si="4"/>
        <v>1899</v>
      </c>
      <c r="F35" s="263">
        <f t="shared" si="3"/>
        <v>1000</v>
      </c>
    </row>
    <row r="36" spans="1:6" ht="15" customHeight="1">
      <c r="A36" s="18"/>
      <c r="B36" s="92"/>
      <c r="C36" s="75" t="s">
        <v>5</v>
      </c>
      <c r="D36" s="263">
        <f t="shared" si="3"/>
        <v>2590</v>
      </c>
      <c r="E36" s="263">
        <f t="shared" si="4"/>
        <v>0</v>
      </c>
      <c r="F36" s="263">
        <f t="shared" si="3"/>
        <v>2590</v>
      </c>
    </row>
    <row r="37" spans="1:6" s="57" customFormat="1" ht="12.75">
      <c r="A37" s="124"/>
      <c r="B37" s="83" t="s">
        <v>72</v>
      </c>
      <c r="C37" s="149" t="s">
        <v>4</v>
      </c>
      <c r="D37" s="236">
        <f t="shared" si="3"/>
        <v>5311</v>
      </c>
      <c r="E37" s="236">
        <f t="shared" si="4"/>
        <v>3421</v>
      </c>
      <c r="F37" s="236">
        <f t="shared" si="3"/>
        <v>1890</v>
      </c>
    </row>
    <row r="38" spans="1:6" s="57" customFormat="1" ht="12.75">
      <c r="A38" s="124"/>
      <c r="B38" s="92"/>
      <c r="C38" s="77" t="s">
        <v>5</v>
      </c>
      <c r="D38" s="186">
        <f t="shared" si="3"/>
        <v>3322</v>
      </c>
      <c r="E38" s="186">
        <f t="shared" si="4"/>
        <v>1654</v>
      </c>
      <c r="F38" s="186">
        <f t="shared" si="3"/>
        <v>1668</v>
      </c>
    </row>
    <row r="39" spans="1:6" ht="12.75">
      <c r="A39" s="10"/>
      <c r="B39" s="747" t="s">
        <v>13</v>
      </c>
      <c r="C39" s="747"/>
      <c r="D39" s="747"/>
      <c r="E39" s="831"/>
      <c r="F39" s="832"/>
    </row>
    <row r="40" spans="1:6" ht="12.75">
      <c r="A40" s="10"/>
      <c r="B40" s="749" t="s">
        <v>8</v>
      </c>
      <c r="C40" s="749"/>
      <c r="D40" s="749"/>
      <c r="E40" s="749"/>
      <c r="F40" s="750"/>
    </row>
    <row r="41" spans="1:6" ht="12.75">
      <c r="A41" s="10"/>
      <c r="B41" s="16" t="s">
        <v>12</v>
      </c>
      <c r="C41" s="60" t="s">
        <v>4</v>
      </c>
      <c r="D41" s="62">
        <f aca="true" t="shared" si="5" ref="D41:F42">D43</f>
        <v>875679</v>
      </c>
      <c r="E41" s="62">
        <f>E43</f>
        <v>823418</v>
      </c>
      <c r="F41" s="62">
        <f t="shared" si="5"/>
        <v>52261</v>
      </c>
    </row>
    <row r="42" spans="1:6" ht="13.5" thickBot="1">
      <c r="A42" s="10"/>
      <c r="B42" s="12"/>
      <c r="C42" s="202" t="s">
        <v>5</v>
      </c>
      <c r="D42" s="203">
        <f t="shared" si="5"/>
        <v>54786</v>
      </c>
      <c r="E42" s="203">
        <f>E44</f>
        <v>45489</v>
      </c>
      <c r="F42" s="203">
        <f t="shared" si="5"/>
        <v>9297</v>
      </c>
    </row>
    <row r="43" spans="1:6" ht="12.75">
      <c r="A43" s="10"/>
      <c r="B43" s="107" t="s">
        <v>24</v>
      </c>
      <c r="C43" s="124" t="s">
        <v>4</v>
      </c>
      <c r="D43" s="155">
        <f aca="true" t="shared" si="6" ref="D43:F44">D53</f>
        <v>875679</v>
      </c>
      <c r="E43" s="155">
        <f>E53</f>
        <v>823418</v>
      </c>
      <c r="F43" s="155">
        <f t="shared" si="6"/>
        <v>52261</v>
      </c>
    </row>
    <row r="44" spans="1:6" ht="12.75">
      <c r="A44" s="10"/>
      <c r="B44" s="21" t="s">
        <v>10</v>
      </c>
      <c r="C44" s="156" t="s">
        <v>5</v>
      </c>
      <c r="D44" s="157">
        <f t="shared" si="6"/>
        <v>54786</v>
      </c>
      <c r="E44" s="157">
        <f>E54</f>
        <v>45489</v>
      </c>
      <c r="F44" s="157">
        <f t="shared" si="6"/>
        <v>9297</v>
      </c>
    </row>
    <row r="45" spans="1:6" ht="12.75" hidden="1">
      <c r="A45" s="10"/>
      <c r="B45" s="108" t="s">
        <v>29</v>
      </c>
      <c r="C45" s="128" t="s">
        <v>4</v>
      </c>
      <c r="D45" s="63"/>
      <c r="E45" s="62"/>
      <c r="F45" s="62"/>
    </row>
    <row r="46" spans="1:6" ht="12.75" hidden="1">
      <c r="A46" s="10"/>
      <c r="B46" s="8"/>
      <c r="C46" s="103" t="s">
        <v>5</v>
      </c>
      <c r="D46" s="123"/>
      <c r="E46" s="104"/>
      <c r="F46" s="104"/>
    </row>
    <row r="47" spans="1:6" ht="12.75" hidden="1">
      <c r="A47" s="10"/>
      <c r="B47" s="109" t="s">
        <v>43</v>
      </c>
      <c r="C47" s="128" t="s">
        <v>4</v>
      </c>
      <c r="D47" s="217"/>
      <c r="E47" s="129"/>
      <c r="F47" s="129"/>
    </row>
    <row r="48" spans="1:6" ht="12.75" hidden="1">
      <c r="A48" s="10"/>
      <c r="B48" s="110"/>
      <c r="C48" s="103" t="s">
        <v>5</v>
      </c>
      <c r="D48" s="225"/>
      <c r="E48" s="104"/>
      <c r="F48" s="104"/>
    </row>
    <row r="49" spans="1:6" ht="12.75" hidden="1">
      <c r="A49" s="10"/>
      <c r="B49" s="109" t="s">
        <v>30</v>
      </c>
      <c r="C49" s="60" t="s">
        <v>4</v>
      </c>
      <c r="D49" s="61"/>
      <c r="E49" s="62"/>
      <c r="F49" s="62"/>
    </row>
    <row r="50" spans="1:6" ht="15" customHeight="1" hidden="1">
      <c r="A50" s="10"/>
      <c r="B50" s="110" t="s">
        <v>31</v>
      </c>
      <c r="C50" s="103" t="s">
        <v>5</v>
      </c>
      <c r="D50" s="225"/>
      <c r="E50" s="104"/>
      <c r="F50" s="104"/>
    </row>
    <row r="51" spans="1:6" ht="15" customHeight="1" hidden="1">
      <c r="A51" s="10"/>
      <c r="B51" s="109" t="s">
        <v>41</v>
      </c>
      <c r="C51" s="60" t="s">
        <v>4</v>
      </c>
      <c r="D51" s="61"/>
      <c r="E51" s="62"/>
      <c r="F51" s="62"/>
    </row>
    <row r="52" spans="1:6" ht="15" customHeight="1" hidden="1">
      <c r="A52" s="10"/>
      <c r="B52" s="110" t="s">
        <v>42</v>
      </c>
      <c r="C52" s="103" t="s">
        <v>5</v>
      </c>
      <c r="D52" s="225"/>
      <c r="E52" s="104"/>
      <c r="F52" s="104"/>
    </row>
    <row r="53" spans="1:6" ht="12.75">
      <c r="A53" s="10"/>
      <c r="B53" s="111" t="s">
        <v>37</v>
      </c>
      <c r="C53" s="60" t="s">
        <v>4</v>
      </c>
      <c r="D53" s="62">
        <f aca="true" t="shared" si="7" ref="D53:F54">D151+D208</f>
        <v>875679</v>
      </c>
      <c r="E53" s="62">
        <f>E151+E208</f>
        <v>823418</v>
      </c>
      <c r="F53" s="62">
        <f t="shared" si="7"/>
        <v>52261</v>
      </c>
    </row>
    <row r="54" spans="1:6" ht="12.75">
      <c r="A54" s="10"/>
      <c r="B54" s="21"/>
      <c r="C54" s="103" t="s">
        <v>5</v>
      </c>
      <c r="D54" s="104">
        <f t="shared" si="7"/>
        <v>54786</v>
      </c>
      <c r="E54" s="104">
        <f>E152+E209</f>
        <v>45489</v>
      </c>
      <c r="F54" s="104">
        <f t="shared" si="7"/>
        <v>9297</v>
      </c>
    </row>
    <row r="55" spans="1:6" ht="12.75">
      <c r="A55" s="10"/>
      <c r="B55" s="747" t="s">
        <v>15</v>
      </c>
      <c r="C55" s="747"/>
      <c r="D55" s="747"/>
      <c r="E55" s="747"/>
      <c r="F55" s="748"/>
    </row>
    <row r="56" spans="1:6" ht="12.75">
      <c r="A56" s="10"/>
      <c r="B56" s="749" t="s">
        <v>8</v>
      </c>
      <c r="C56" s="749"/>
      <c r="D56" s="749"/>
      <c r="E56" s="749"/>
      <c r="F56" s="750"/>
    </row>
    <row r="57" spans="1:6" ht="12.75">
      <c r="A57" s="10"/>
      <c r="B57" s="16" t="s">
        <v>12</v>
      </c>
      <c r="C57" s="60" t="s">
        <v>4</v>
      </c>
      <c r="D57" s="62">
        <f aca="true" t="shared" si="8" ref="D57:F58">D59</f>
        <v>100990</v>
      </c>
      <c r="E57" s="62">
        <f>E59</f>
        <v>6886</v>
      </c>
      <c r="F57" s="62">
        <f t="shared" si="8"/>
        <v>94104</v>
      </c>
    </row>
    <row r="58" spans="1:6" ht="13.5" thickBot="1">
      <c r="A58" s="10"/>
      <c r="B58" s="12"/>
      <c r="C58" s="202" t="s">
        <v>5</v>
      </c>
      <c r="D58" s="203">
        <f t="shared" si="8"/>
        <v>8940</v>
      </c>
      <c r="E58" s="203">
        <f>E60</f>
        <v>1953</v>
      </c>
      <c r="F58" s="203">
        <f t="shared" si="8"/>
        <v>6987</v>
      </c>
    </row>
    <row r="59" spans="1:6" ht="12.75">
      <c r="A59" s="10"/>
      <c r="B59" s="107" t="s">
        <v>24</v>
      </c>
      <c r="C59" s="124" t="s">
        <v>4</v>
      </c>
      <c r="D59" s="155">
        <f aca="true" t="shared" si="9" ref="D59:F60">D69</f>
        <v>100990</v>
      </c>
      <c r="E59" s="155">
        <f>E69</f>
        <v>6886</v>
      </c>
      <c r="F59" s="155">
        <f t="shared" si="9"/>
        <v>94104</v>
      </c>
    </row>
    <row r="60" spans="1:6" ht="12.75">
      <c r="A60" s="10"/>
      <c r="B60" s="21" t="s">
        <v>10</v>
      </c>
      <c r="C60" s="156" t="s">
        <v>5</v>
      </c>
      <c r="D60" s="157">
        <f t="shared" si="9"/>
        <v>8940</v>
      </c>
      <c r="E60" s="157">
        <f>E70</f>
        <v>1953</v>
      </c>
      <c r="F60" s="157">
        <f t="shared" si="9"/>
        <v>6987</v>
      </c>
    </row>
    <row r="61" spans="1:6" ht="12.75" hidden="1">
      <c r="A61" s="10"/>
      <c r="B61" s="108" t="s">
        <v>29</v>
      </c>
      <c r="C61" s="128" t="s">
        <v>4</v>
      </c>
      <c r="D61" s="62"/>
      <c r="E61" s="62"/>
      <c r="F61" s="62"/>
    </row>
    <row r="62" spans="1:6" ht="12.75" hidden="1">
      <c r="A62" s="10"/>
      <c r="B62" s="8"/>
      <c r="C62" s="103" t="s">
        <v>5</v>
      </c>
      <c r="D62" s="104"/>
      <c r="E62" s="104"/>
      <c r="F62" s="104"/>
    </row>
    <row r="63" spans="1:6" ht="12.75" hidden="1">
      <c r="A63" s="10"/>
      <c r="B63" s="109" t="s">
        <v>43</v>
      </c>
      <c r="C63" s="128" t="s">
        <v>4</v>
      </c>
      <c r="D63" s="129"/>
      <c r="E63" s="129"/>
      <c r="F63" s="129"/>
    </row>
    <row r="64" spans="1:6" ht="12.75" hidden="1">
      <c r="A64" s="10"/>
      <c r="B64" s="110"/>
      <c r="C64" s="103" t="s">
        <v>5</v>
      </c>
      <c r="D64" s="104"/>
      <c r="E64" s="104"/>
      <c r="F64" s="104"/>
    </row>
    <row r="65" spans="1:6" ht="12.75" hidden="1">
      <c r="A65" s="10"/>
      <c r="B65" s="109" t="s">
        <v>30</v>
      </c>
      <c r="C65" s="60" t="s">
        <v>4</v>
      </c>
      <c r="D65" s="62"/>
      <c r="E65" s="62"/>
      <c r="F65" s="62"/>
    </row>
    <row r="66" spans="1:6" ht="15" customHeight="1" hidden="1">
      <c r="A66" s="10"/>
      <c r="B66" s="110" t="s">
        <v>31</v>
      </c>
      <c r="C66" s="103" t="s">
        <v>5</v>
      </c>
      <c r="D66" s="104"/>
      <c r="E66" s="104"/>
      <c r="F66" s="104"/>
    </row>
    <row r="67" spans="1:6" ht="15" customHeight="1" hidden="1">
      <c r="A67" s="10"/>
      <c r="B67" s="109" t="s">
        <v>41</v>
      </c>
      <c r="C67" s="60" t="s">
        <v>4</v>
      </c>
      <c r="D67" s="129"/>
      <c r="E67" s="129"/>
      <c r="F67" s="129"/>
    </row>
    <row r="68" spans="1:6" ht="15" customHeight="1" hidden="1">
      <c r="A68" s="10"/>
      <c r="B68" s="110" t="s">
        <v>42</v>
      </c>
      <c r="C68" s="103" t="s">
        <v>5</v>
      </c>
      <c r="D68" s="104"/>
      <c r="E68" s="104"/>
      <c r="F68" s="104"/>
    </row>
    <row r="69" spans="1:6" ht="12.75">
      <c r="A69" s="10"/>
      <c r="B69" s="111" t="s">
        <v>37</v>
      </c>
      <c r="C69" s="60" t="s">
        <v>4</v>
      </c>
      <c r="D69" s="62">
        <f aca="true" t="shared" si="10" ref="D69:F70">D85+D101+D109+D117</f>
        <v>100990</v>
      </c>
      <c r="E69" s="62">
        <f>E85+E101+E109+E117</f>
        <v>6886</v>
      </c>
      <c r="F69" s="62">
        <f t="shared" si="10"/>
        <v>94104</v>
      </c>
    </row>
    <row r="70" spans="1:6" ht="12.75">
      <c r="A70" s="10"/>
      <c r="B70" s="21"/>
      <c r="C70" s="103" t="s">
        <v>5</v>
      </c>
      <c r="D70" s="104">
        <f t="shared" si="10"/>
        <v>8940</v>
      </c>
      <c r="E70" s="104">
        <f>E86+E102+E110+E118</f>
        <v>1953</v>
      </c>
      <c r="F70" s="104">
        <f t="shared" si="10"/>
        <v>6987</v>
      </c>
    </row>
    <row r="71" spans="1:6" ht="12.75">
      <c r="A71" s="10"/>
      <c r="B71" s="755" t="s">
        <v>25</v>
      </c>
      <c r="C71" s="755"/>
      <c r="D71" s="755"/>
      <c r="E71" s="755"/>
      <c r="F71" s="756"/>
    </row>
    <row r="72" spans="1:6" ht="12.75">
      <c r="A72" s="10"/>
      <c r="B72" s="749" t="s">
        <v>8</v>
      </c>
      <c r="C72" s="749"/>
      <c r="D72" s="749"/>
      <c r="E72" s="749"/>
      <c r="F72" s="750"/>
    </row>
    <row r="73" spans="1:6" ht="12.75">
      <c r="A73" s="10"/>
      <c r="B73" s="16" t="s">
        <v>12</v>
      </c>
      <c r="C73" s="15" t="s">
        <v>4</v>
      </c>
      <c r="D73" s="45">
        <f aca="true" t="shared" si="11" ref="D73:F74">D75</f>
        <v>3944</v>
      </c>
      <c r="E73" s="45">
        <f>E75</f>
        <v>1899</v>
      </c>
      <c r="F73" s="45">
        <f t="shared" si="11"/>
        <v>2045</v>
      </c>
    </row>
    <row r="74" spans="1:6" ht="13.5" thickBot="1">
      <c r="A74" s="10"/>
      <c r="B74" s="12"/>
      <c r="C74" s="17" t="s">
        <v>5</v>
      </c>
      <c r="D74" s="46">
        <f t="shared" si="11"/>
        <v>5155</v>
      </c>
      <c r="E74" s="46">
        <f>E76</f>
        <v>0</v>
      </c>
      <c r="F74" s="46">
        <f t="shared" si="11"/>
        <v>5155</v>
      </c>
    </row>
    <row r="75" spans="1:6" ht="12.75">
      <c r="A75" s="10"/>
      <c r="B75" s="107" t="s">
        <v>24</v>
      </c>
      <c r="C75" s="124" t="s">
        <v>4</v>
      </c>
      <c r="D75" s="155">
        <f aca="true" t="shared" si="12" ref="D75:F76">D85</f>
        <v>3944</v>
      </c>
      <c r="E75" s="155">
        <f>E85</f>
        <v>1899</v>
      </c>
      <c r="F75" s="155">
        <f t="shared" si="12"/>
        <v>2045</v>
      </c>
    </row>
    <row r="76" spans="1:6" ht="12.75">
      <c r="A76" s="10"/>
      <c r="B76" s="21" t="s">
        <v>10</v>
      </c>
      <c r="C76" s="156" t="s">
        <v>5</v>
      </c>
      <c r="D76" s="157">
        <f t="shared" si="12"/>
        <v>5155</v>
      </c>
      <c r="E76" s="157">
        <f>E86</f>
        <v>0</v>
      </c>
      <c r="F76" s="157">
        <f t="shared" si="12"/>
        <v>5155</v>
      </c>
    </row>
    <row r="77" spans="1:6" ht="12.75" hidden="1">
      <c r="A77" s="10"/>
      <c r="B77" s="108" t="s">
        <v>29</v>
      </c>
      <c r="C77" s="23" t="s">
        <v>4</v>
      </c>
      <c r="D77" s="45"/>
      <c r="E77" s="45"/>
      <c r="F77" s="45"/>
    </row>
    <row r="78" spans="1:6" ht="12.75" hidden="1">
      <c r="A78" s="10"/>
      <c r="B78" s="8"/>
      <c r="C78" s="20" t="s">
        <v>5</v>
      </c>
      <c r="D78" s="49"/>
      <c r="E78" s="49"/>
      <c r="F78" s="49"/>
    </row>
    <row r="79" spans="1:6" ht="12.75" hidden="1">
      <c r="A79" s="10"/>
      <c r="B79" s="109" t="s">
        <v>43</v>
      </c>
      <c r="C79" s="23" t="s">
        <v>4</v>
      </c>
      <c r="D79" s="45"/>
      <c r="E79" s="45"/>
      <c r="F79" s="45"/>
    </row>
    <row r="80" spans="1:6" ht="12.75" hidden="1">
      <c r="A80" s="10"/>
      <c r="B80" s="110"/>
      <c r="C80" s="20" t="s">
        <v>5</v>
      </c>
      <c r="D80" s="45"/>
      <c r="E80" s="45"/>
      <c r="F80" s="45"/>
    </row>
    <row r="81" spans="1:6" ht="12.75" hidden="1">
      <c r="A81" s="10"/>
      <c r="B81" s="109" t="s">
        <v>30</v>
      </c>
      <c r="C81" s="15" t="s">
        <v>4</v>
      </c>
      <c r="D81" s="45"/>
      <c r="E81" s="45"/>
      <c r="F81" s="45"/>
    </row>
    <row r="82" spans="1:6" ht="15" customHeight="1" hidden="1">
      <c r="A82" s="10"/>
      <c r="B82" s="110" t="s">
        <v>31</v>
      </c>
      <c r="C82" s="20" t="s">
        <v>5</v>
      </c>
      <c r="D82" s="49"/>
      <c r="E82" s="49"/>
      <c r="F82" s="49"/>
    </row>
    <row r="83" spans="1:6" ht="15" customHeight="1" hidden="1">
      <c r="A83" s="10"/>
      <c r="B83" s="115" t="s">
        <v>41</v>
      </c>
      <c r="C83" s="34" t="s">
        <v>4</v>
      </c>
      <c r="D83" s="51"/>
      <c r="E83" s="51"/>
      <c r="F83" s="51"/>
    </row>
    <row r="84" spans="1:6" ht="15" customHeight="1" hidden="1">
      <c r="A84" s="10"/>
      <c r="B84" s="116" t="s">
        <v>42</v>
      </c>
      <c r="C84" s="36" t="s">
        <v>5</v>
      </c>
      <c r="D84" s="52"/>
      <c r="E84" s="52"/>
      <c r="F84" s="52"/>
    </row>
    <row r="85" spans="1:6" ht="12.75">
      <c r="A85" s="10"/>
      <c r="B85" s="111" t="s">
        <v>37</v>
      </c>
      <c r="C85" s="15" t="s">
        <v>4</v>
      </c>
      <c r="D85" s="45">
        <f aca="true" t="shared" si="13" ref="D85:F86">D239</f>
        <v>3944</v>
      </c>
      <c r="E85" s="45">
        <f>E239</f>
        <v>1899</v>
      </c>
      <c r="F85" s="45">
        <f t="shared" si="13"/>
        <v>2045</v>
      </c>
    </row>
    <row r="86" spans="1:6" ht="12.75">
      <c r="A86" s="10"/>
      <c r="B86" s="21"/>
      <c r="C86" s="20" t="s">
        <v>5</v>
      </c>
      <c r="D86" s="49">
        <f t="shared" si="13"/>
        <v>5155</v>
      </c>
      <c r="E86" s="49">
        <f>E240</f>
        <v>0</v>
      </c>
      <c r="F86" s="49">
        <f t="shared" si="13"/>
        <v>5155</v>
      </c>
    </row>
    <row r="87" spans="1:6" ht="12.75">
      <c r="A87" s="10"/>
      <c r="B87" s="755" t="s">
        <v>26</v>
      </c>
      <c r="C87" s="755"/>
      <c r="D87" s="755"/>
      <c r="E87" s="755"/>
      <c r="F87" s="756"/>
    </row>
    <row r="88" spans="1:6" ht="12.75">
      <c r="A88" s="10"/>
      <c r="B88" s="749" t="s">
        <v>8</v>
      </c>
      <c r="C88" s="749"/>
      <c r="D88" s="749"/>
      <c r="E88" s="749"/>
      <c r="F88" s="750"/>
    </row>
    <row r="89" spans="1:6" ht="13.5" customHeight="1">
      <c r="A89" s="10"/>
      <c r="B89" s="16" t="s">
        <v>12</v>
      </c>
      <c r="C89" s="15" t="s">
        <v>4</v>
      </c>
      <c r="D89" s="45">
        <f aca="true" t="shared" si="14" ref="D89:F90">D91</f>
        <v>2161</v>
      </c>
      <c r="E89" s="45">
        <f>E91</f>
        <v>0</v>
      </c>
      <c r="F89" s="45">
        <f t="shared" si="14"/>
        <v>2161</v>
      </c>
    </row>
    <row r="90" spans="1:6" ht="13.5" thickBot="1">
      <c r="A90" s="10"/>
      <c r="B90" s="12"/>
      <c r="C90" s="17" t="s">
        <v>5</v>
      </c>
      <c r="D90" s="46">
        <f t="shared" si="14"/>
        <v>43</v>
      </c>
      <c r="E90" s="46">
        <f>E92</f>
        <v>0</v>
      </c>
      <c r="F90" s="46">
        <f t="shared" si="14"/>
        <v>43</v>
      </c>
    </row>
    <row r="91" spans="1:6" ht="12.75">
      <c r="A91" s="10"/>
      <c r="B91" s="107" t="s">
        <v>24</v>
      </c>
      <c r="C91" s="124" t="s">
        <v>4</v>
      </c>
      <c r="D91" s="155">
        <f aca="true" t="shared" si="15" ref="D91:F92">D101</f>
        <v>2161</v>
      </c>
      <c r="E91" s="155">
        <f>E101</f>
        <v>0</v>
      </c>
      <c r="F91" s="155">
        <f t="shared" si="15"/>
        <v>2161</v>
      </c>
    </row>
    <row r="92" spans="1:6" ht="12.75">
      <c r="A92" s="10"/>
      <c r="B92" s="21" t="s">
        <v>10</v>
      </c>
      <c r="C92" s="156" t="s">
        <v>5</v>
      </c>
      <c r="D92" s="157">
        <f t="shared" si="15"/>
        <v>43</v>
      </c>
      <c r="E92" s="157">
        <f>E102</f>
        <v>0</v>
      </c>
      <c r="F92" s="157">
        <f t="shared" si="15"/>
        <v>43</v>
      </c>
    </row>
    <row r="93" spans="1:6" ht="12.75" hidden="1">
      <c r="A93" s="10"/>
      <c r="B93" s="108" t="s">
        <v>29</v>
      </c>
      <c r="C93" s="23" t="s">
        <v>4</v>
      </c>
      <c r="D93" s="45"/>
      <c r="E93" s="45"/>
      <c r="F93" s="45"/>
    </row>
    <row r="94" spans="1:6" ht="12.75" hidden="1">
      <c r="A94" s="10"/>
      <c r="B94" s="8"/>
      <c r="C94" s="20" t="s">
        <v>5</v>
      </c>
      <c r="D94" s="49"/>
      <c r="E94" s="49"/>
      <c r="F94" s="49"/>
    </row>
    <row r="95" spans="1:6" ht="12.75" hidden="1">
      <c r="A95" s="10"/>
      <c r="B95" s="109" t="s">
        <v>43</v>
      </c>
      <c r="C95" s="23" t="s">
        <v>4</v>
      </c>
      <c r="D95" s="45"/>
      <c r="E95" s="45"/>
      <c r="F95" s="45"/>
    </row>
    <row r="96" spans="1:6" ht="12.75" hidden="1">
      <c r="A96" s="10"/>
      <c r="B96" s="110"/>
      <c r="C96" s="20" t="s">
        <v>5</v>
      </c>
      <c r="D96" s="45"/>
      <c r="E96" s="45"/>
      <c r="F96" s="45"/>
    </row>
    <row r="97" spans="1:6" ht="12.75" hidden="1">
      <c r="A97" s="10"/>
      <c r="B97" s="109" t="s">
        <v>30</v>
      </c>
      <c r="C97" s="15" t="s">
        <v>4</v>
      </c>
      <c r="D97" s="45"/>
      <c r="E97" s="45"/>
      <c r="F97" s="45"/>
    </row>
    <row r="98" spans="1:6" ht="15" customHeight="1" hidden="1">
      <c r="A98" s="10"/>
      <c r="B98" s="110" t="s">
        <v>31</v>
      </c>
      <c r="C98" s="20" t="s">
        <v>5</v>
      </c>
      <c r="D98" s="49"/>
      <c r="E98" s="49"/>
      <c r="F98" s="49"/>
    </row>
    <row r="99" spans="1:6" s="38" customFormat="1" ht="15" customHeight="1" hidden="1">
      <c r="A99" s="34"/>
      <c r="B99" s="115" t="s">
        <v>41</v>
      </c>
      <c r="C99" s="34" t="s">
        <v>4</v>
      </c>
      <c r="D99" s="51"/>
      <c r="E99" s="51"/>
      <c r="F99" s="51"/>
    </row>
    <row r="100" spans="1:6" s="38" customFormat="1" ht="15" customHeight="1" hidden="1">
      <c r="A100" s="34"/>
      <c r="B100" s="116" t="s">
        <v>42</v>
      </c>
      <c r="C100" s="36" t="s">
        <v>5</v>
      </c>
      <c r="D100" s="52"/>
      <c r="E100" s="52"/>
      <c r="F100" s="52"/>
    </row>
    <row r="101" spans="1:6" ht="12.75">
      <c r="A101" s="10"/>
      <c r="B101" s="111" t="s">
        <v>37</v>
      </c>
      <c r="C101" s="15" t="s">
        <v>4</v>
      </c>
      <c r="D101" s="45">
        <f aca="true" t="shared" si="16" ref="D101:F102">D265</f>
        <v>2161</v>
      </c>
      <c r="E101" s="45">
        <f>E265</f>
        <v>0</v>
      </c>
      <c r="F101" s="45">
        <f t="shared" si="16"/>
        <v>2161</v>
      </c>
    </row>
    <row r="102" spans="1:6" ht="12.75">
      <c r="A102" s="10"/>
      <c r="B102" s="21"/>
      <c r="C102" s="20" t="s">
        <v>5</v>
      </c>
      <c r="D102" s="49">
        <f t="shared" si="16"/>
        <v>43</v>
      </c>
      <c r="E102" s="49">
        <f>E266</f>
        <v>0</v>
      </c>
      <c r="F102" s="49">
        <f t="shared" si="16"/>
        <v>43</v>
      </c>
    </row>
    <row r="103" spans="1:6" ht="12.75">
      <c r="A103" s="10"/>
      <c r="B103" s="755" t="s">
        <v>27</v>
      </c>
      <c r="C103" s="755"/>
      <c r="D103" s="755"/>
      <c r="E103" s="755"/>
      <c r="F103" s="756"/>
    </row>
    <row r="104" spans="1:6" ht="12.75">
      <c r="A104" s="10"/>
      <c r="B104" s="749" t="s">
        <v>8</v>
      </c>
      <c r="C104" s="749"/>
      <c r="D104" s="749"/>
      <c r="E104" s="749"/>
      <c r="F104" s="750"/>
    </row>
    <row r="105" spans="1:6" ht="12.75">
      <c r="A105" s="10"/>
      <c r="B105" s="16" t="s">
        <v>12</v>
      </c>
      <c r="C105" s="15" t="s">
        <v>4</v>
      </c>
      <c r="D105" s="45">
        <f aca="true" t="shared" si="17" ref="D105:F106">D107</f>
        <v>89574</v>
      </c>
      <c r="E105" s="45">
        <f>E107</f>
        <v>1566</v>
      </c>
      <c r="F105" s="45">
        <f t="shared" si="17"/>
        <v>88008</v>
      </c>
    </row>
    <row r="106" spans="1:6" ht="13.5" thickBot="1">
      <c r="A106" s="10"/>
      <c r="B106" s="12"/>
      <c r="C106" s="17" t="s">
        <v>5</v>
      </c>
      <c r="D106" s="46">
        <f t="shared" si="17"/>
        <v>420</v>
      </c>
      <c r="E106" s="46">
        <f>E108</f>
        <v>299</v>
      </c>
      <c r="F106" s="46">
        <f t="shared" si="17"/>
        <v>121</v>
      </c>
    </row>
    <row r="107" spans="1:6" ht="12.75">
      <c r="A107" s="10"/>
      <c r="B107" s="107" t="s">
        <v>24</v>
      </c>
      <c r="C107" s="124" t="s">
        <v>4</v>
      </c>
      <c r="D107" s="155">
        <f aca="true" t="shared" si="18" ref="D107:F108">D109</f>
        <v>89574</v>
      </c>
      <c r="E107" s="155">
        <f>E109</f>
        <v>1566</v>
      </c>
      <c r="F107" s="155">
        <f t="shared" si="18"/>
        <v>88008</v>
      </c>
    </row>
    <row r="108" spans="1:6" ht="12.75">
      <c r="A108" s="10"/>
      <c r="B108" s="21" t="s">
        <v>10</v>
      </c>
      <c r="C108" s="156" t="s">
        <v>5</v>
      </c>
      <c r="D108" s="157">
        <f t="shared" si="18"/>
        <v>420</v>
      </c>
      <c r="E108" s="157">
        <f>E110</f>
        <v>299</v>
      </c>
      <c r="F108" s="157">
        <f t="shared" si="18"/>
        <v>121</v>
      </c>
    </row>
    <row r="109" spans="1:6" s="38" customFormat="1" ht="12.75">
      <c r="A109" s="34"/>
      <c r="B109" s="117" t="s">
        <v>37</v>
      </c>
      <c r="C109" s="34" t="s">
        <v>4</v>
      </c>
      <c r="D109" s="53">
        <f aca="true" t="shared" si="19" ref="D109:F110">D172</f>
        <v>89574</v>
      </c>
      <c r="E109" s="53">
        <f>E172</f>
        <v>1566</v>
      </c>
      <c r="F109" s="53">
        <f t="shared" si="19"/>
        <v>88008</v>
      </c>
    </row>
    <row r="110" spans="1:6" ht="12.75">
      <c r="A110" s="10"/>
      <c r="B110" s="21"/>
      <c r="C110" s="20" t="s">
        <v>5</v>
      </c>
      <c r="D110" s="49">
        <f t="shared" si="19"/>
        <v>420</v>
      </c>
      <c r="E110" s="49">
        <f>E173</f>
        <v>299</v>
      </c>
      <c r="F110" s="49">
        <f t="shared" si="19"/>
        <v>121</v>
      </c>
    </row>
    <row r="111" spans="1:6" ht="12.75">
      <c r="A111" s="10"/>
      <c r="B111" s="755" t="s">
        <v>28</v>
      </c>
      <c r="C111" s="755"/>
      <c r="D111" s="755"/>
      <c r="E111" s="755"/>
      <c r="F111" s="756"/>
    </row>
    <row r="112" spans="1:6" ht="12.75">
      <c r="A112" s="10"/>
      <c r="B112" s="749" t="s">
        <v>8</v>
      </c>
      <c r="C112" s="749"/>
      <c r="D112" s="749"/>
      <c r="E112" s="749"/>
      <c r="F112" s="750"/>
    </row>
    <row r="113" spans="1:6" ht="12.75">
      <c r="A113" s="10"/>
      <c r="B113" s="16" t="s">
        <v>12</v>
      </c>
      <c r="C113" s="15" t="s">
        <v>4</v>
      </c>
      <c r="D113" s="45">
        <f aca="true" t="shared" si="20" ref="D113:F114">D115</f>
        <v>5311</v>
      </c>
      <c r="E113" s="45">
        <f>E115</f>
        <v>3421</v>
      </c>
      <c r="F113" s="45">
        <f t="shared" si="20"/>
        <v>1890</v>
      </c>
    </row>
    <row r="114" spans="1:6" ht="13.5" thickBot="1">
      <c r="A114" s="10"/>
      <c r="B114" s="12"/>
      <c r="C114" s="17" t="s">
        <v>5</v>
      </c>
      <c r="D114" s="46">
        <f t="shared" si="20"/>
        <v>3322</v>
      </c>
      <c r="E114" s="46">
        <f>E116</f>
        <v>1654</v>
      </c>
      <c r="F114" s="46">
        <f t="shared" si="20"/>
        <v>1668</v>
      </c>
    </row>
    <row r="115" spans="1:6" ht="12.75">
      <c r="A115" s="10"/>
      <c r="B115" s="107" t="s">
        <v>24</v>
      </c>
      <c r="C115" s="124" t="s">
        <v>4</v>
      </c>
      <c r="D115" s="155">
        <f aca="true" t="shared" si="21" ref="D115:F116">D117</f>
        <v>5311</v>
      </c>
      <c r="E115" s="155">
        <f>E117</f>
        <v>3421</v>
      </c>
      <c r="F115" s="155">
        <f t="shared" si="21"/>
        <v>1890</v>
      </c>
    </row>
    <row r="116" spans="1:6" ht="12.75">
      <c r="A116" s="10"/>
      <c r="B116" s="21" t="s">
        <v>10</v>
      </c>
      <c r="C116" s="156" t="s">
        <v>5</v>
      </c>
      <c r="D116" s="157">
        <f t="shared" si="21"/>
        <v>3322</v>
      </c>
      <c r="E116" s="157">
        <f>E118</f>
        <v>1654</v>
      </c>
      <c r="F116" s="157">
        <f t="shared" si="21"/>
        <v>1668</v>
      </c>
    </row>
    <row r="117" spans="1:6" ht="12.75">
      <c r="A117" s="10"/>
      <c r="B117" s="111" t="s">
        <v>37</v>
      </c>
      <c r="C117" s="15" t="s">
        <v>4</v>
      </c>
      <c r="D117" s="45">
        <f aca="true" t="shared" si="22" ref="D117:F118">D283</f>
        <v>5311</v>
      </c>
      <c r="E117" s="45">
        <f>E283</f>
        <v>3421</v>
      </c>
      <c r="F117" s="45">
        <f t="shared" si="22"/>
        <v>1890</v>
      </c>
    </row>
    <row r="118" spans="1:6" ht="12.75">
      <c r="A118" s="10"/>
      <c r="B118" s="21"/>
      <c r="C118" s="20" t="s">
        <v>5</v>
      </c>
      <c r="D118" s="49">
        <f t="shared" si="22"/>
        <v>3322</v>
      </c>
      <c r="E118" s="49">
        <f>E284</f>
        <v>1654</v>
      </c>
      <c r="F118" s="49">
        <f t="shared" si="22"/>
        <v>1668</v>
      </c>
    </row>
    <row r="119" spans="1:6" ht="12.75">
      <c r="A119" s="10"/>
      <c r="B119" s="835" t="s">
        <v>169</v>
      </c>
      <c r="C119" s="835"/>
      <c r="D119" s="835"/>
      <c r="E119" s="835"/>
      <c r="F119" s="836"/>
    </row>
    <row r="120" spans="1:6" ht="12.75">
      <c r="A120" s="10"/>
      <c r="B120" s="749" t="s">
        <v>8</v>
      </c>
      <c r="C120" s="749"/>
      <c r="D120" s="749"/>
      <c r="E120" s="749"/>
      <c r="F120" s="750"/>
    </row>
    <row r="121" spans="1:6" ht="12.75">
      <c r="A121" s="10"/>
      <c r="B121" s="16" t="s">
        <v>12</v>
      </c>
      <c r="C121" s="60" t="s">
        <v>4</v>
      </c>
      <c r="D121" s="62">
        <f aca="true" t="shared" si="23" ref="D121:F124">D123</f>
        <v>976669</v>
      </c>
      <c r="E121" s="62">
        <f>E123</f>
        <v>830304</v>
      </c>
      <c r="F121" s="62">
        <f t="shared" si="23"/>
        <v>146365</v>
      </c>
    </row>
    <row r="122" spans="1:6" ht="13.5" thickBot="1">
      <c r="A122" s="10"/>
      <c r="B122" s="12"/>
      <c r="C122" s="202" t="s">
        <v>5</v>
      </c>
      <c r="D122" s="203">
        <f t="shared" si="23"/>
        <v>63726</v>
      </c>
      <c r="E122" s="203">
        <f>E124</f>
        <v>47442</v>
      </c>
      <c r="F122" s="203">
        <f t="shared" si="23"/>
        <v>16284</v>
      </c>
    </row>
    <row r="123" spans="1:6" ht="12.75">
      <c r="A123" s="10"/>
      <c r="B123" s="107" t="s">
        <v>24</v>
      </c>
      <c r="C123" s="124" t="s">
        <v>4</v>
      </c>
      <c r="D123" s="155">
        <f t="shared" si="23"/>
        <v>976669</v>
      </c>
      <c r="E123" s="155">
        <f>E125</f>
        <v>830304</v>
      </c>
      <c r="F123" s="155">
        <f t="shared" si="23"/>
        <v>146365</v>
      </c>
    </row>
    <row r="124" spans="1:6" ht="12.75">
      <c r="A124" s="10"/>
      <c r="B124" s="21" t="s">
        <v>10</v>
      </c>
      <c r="C124" s="156" t="s">
        <v>5</v>
      </c>
      <c r="D124" s="157">
        <f t="shared" si="23"/>
        <v>63726</v>
      </c>
      <c r="E124" s="157">
        <f>E126</f>
        <v>47442</v>
      </c>
      <c r="F124" s="157">
        <f t="shared" si="23"/>
        <v>16284</v>
      </c>
    </row>
    <row r="125" spans="1:9" ht="12.75">
      <c r="A125" s="10"/>
      <c r="B125" s="121" t="s">
        <v>37</v>
      </c>
      <c r="C125" s="60" t="s">
        <v>4</v>
      </c>
      <c r="D125" s="62">
        <f aca="true" t="shared" si="24" ref="D125:F128">D141+D192</f>
        <v>976669</v>
      </c>
      <c r="E125" s="62">
        <f>E141+E192</f>
        <v>830304</v>
      </c>
      <c r="F125" s="62">
        <f t="shared" si="24"/>
        <v>146365</v>
      </c>
      <c r="H125" s="43"/>
      <c r="I125" s="43"/>
    </row>
    <row r="126" spans="1:9" ht="12.75">
      <c r="A126" s="10"/>
      <c r="B126" s="93" t="s">
        <v>126</v>
      </c>
      <c r="C126" s="103" t="s">
        <v>5</v>
      </c>
      <c r="D126" s="62">
        <f t="shared" si="24"/>
        <v>63726</v>
      </c>
      <c r="E126" s="62">
        <f>E142+E193</f>
        <v>47442</v>
      </c>
      <c r="F126" s="62">
        <f t="shared" si="24"/>
        <v>16284</v>
      </c>
      <c r="H126" s="43"/>
      <c r="I126" s="43"/>
    </row>
    <row r="127" spans="1:6" s="57" customFormat="1" ht="12.75">
      <c r="A127" s="124"/>
      <c r="B127" s="63" t="s">
        <v>56</v>
      </c>
      <c r="C127" s="98" t="s">
        <v>4</v>
      </c>
      <c r="D127" s="129">
        <f t="shared" si="24"/>
        <v>967414</v>
      </c>
      <c r="E127" s="129">
        <f>E143+E194</f>
        <v>824984</v>
      </c>
      <c r="F127" s="129">
        <f t="shared" si="24"/>
        <v>142430</v>
      </c>
    </row>
    <row r="128" spans="1:6" s="57" customFormat="1" ht="12.75">
      <c r="A128" s="124"/>
      <c r="B128" s="126"/>
      <c r="C128" s="98" t="s">
        <v>5</v>
      </c>
      <c r="D128" s="62">
        <f t="shared" si="24"/>
        <v>55249</v>
      </c>
      <c r="E128" s="62">
        <f>E144+E195</f>
        <v>45788</v>
      </c>
      <c r="F128" s="62">
        <f t="shared" si="24"/>
        <v>9461</v>
      </c>
    </row>
    <row r="129" spans="1:6" ht="15.75" customHeight="1">
      <c r="A129" s="10"/>
      <c r="B129" s="246" t="s">
        <v>63</v>
      </c>
      <c r="C129" s="190" t="s">
        <v>4</v>
      </c>
      <c r="D129" s="247">
        <f aca="true" t="shared" si="25" ref="D129:F132">D196</f>
        <v>1045</v>
      </c>
      <c r="E129" s="247">
        <f>E196</f>
        <v>0</v>
      </c>
      <c r="F129" s="247">
        <f t="shared" si="25"/>
        <v>1045</v>
      </c>
    </row>
    <row r="130" spans="1:6" ht="12.75">
      <c r="A130" s="10"/>
      <c r="B130" s="225"/>
      <c r="C130" s="191" t="s">
        <v>5</v>
      </c>
      <c r="D130" s="260">
        <f t="shared" si="25"/>
        <v>2565</v>
      </c>
      <c r="E130" s="260">
        <f>E197</f>
        <v>0</v>
      </c>
      <c r="F130" s="260">
        <f t="shared" si="25"/>
        <v>2565</v>
      </c>
    </row>
    <row r="131" spans="1:6" ht="24.75" customHeight="1">
      <c r="A131" s="18"/>
      <c r="B131" s="253" t="s">
        <v>70</v>
      </c>
      <c r="C131" s="214" t="s">
        <v>4</v>
      </c>
      <c r="D131" s="254">
        <f t="shared" si="25"/>
        <v>2899</v>
      </c>
      <c r="E131" s="254">
        <f>E198</f>
        <v>1899</v>
      </c>
      <c r="F131" s="254">
        <f t="shared" si="25"/>
        <v>1000</v>
      </c>
    </row>
    <row r="132" spans="1:6" ht="15" customHeight="1">
      <c r="A132" s="18"/>
      <c r="B132" s="225"/>
      <c r="C132" s="214" t="s">
        <v>5</v>
      </c>
      <c r="D132" s="254">
        <f t="shared" si="25"/>
        <v>2590</v>
      </c>
      <c r="E132" s="254">
        <f>E199</f>
        <v>0</v>
      </c>
      <c r="F132" s="254">
        <f t="shared" si="25"/>
        <v>2590</v>
      </c>
    </row>
    <row r="133" spans="1:6" s="57" customFormat="1" ht="12.75">
      <c r="A133" s="124"/>
      <c r="B133" s="217" t="s">
        <v>72</v>
      </c>
      <c r="C133" s="190" t="s">
        <v>4</v>
      </c>
      <c r="D133" s="218">
        <f aca="true" t="shared" si="26" ref="D133:F134">D285</f>
        <v>5311</v>
      </c>
      <c r="E133" s="218">
        <f>E285</f>
        <v>3421</v>
      </c>
      <c r="F133" s="218">
        <f t="shared" si="26"/>
        <v>1890</v>
      </c>
    </row>
    <row r="134" spans="1:6" s="57" customFormat="1" ht="12.75">
      <c r="A134" s="124"/>
      <c r="B134" s="225"/>
      <c r="C134" s="191" t="s">
        <v>5</v>
      </c>
      <c r="D134" s="250">
        <f t="shared" si="26"/>
        <v>3322</v>
      </c>
      <c r="E134" s="250">
        <f>E286</f>
        <v>1654</v>
      </c>
      <c r="F134" s="250">
        <f t="shared" si="26"/>
        <v>1668</v>
      </c>
    </row>
    <row r="135" spans="1:6" ht="12.75">
      <c r="A135" s="10"/>
      <c r="B135" s="827" t="s">
        <v>170</v>
      </c>
      <c r="C135" s="828"/>
      <c r="D135" s="828"/>
      <c r="E135" s="829"/>
      <c r="F135" s="830"/>
    </row>
    <row r="136" spans="1:6" ht="12.75">
      <c r="A136" s="10"/>
      <c r="B136" s="749" t="s">
        <v>8</v>
      </c>
      <c r="C136" s="749"/>
      <c r="D136" s="749"/>
      <c r="E136" s="749"/>
      <c r="F136" s="750"/>
    </row>
    <row r="137" spans="1:11" ht="12.75">
      <c r="A137" s="10"/>
      <c r="B137" s="16" t="s">
        <v>12</v>
      </c>
      <c r="C137" s="60" t="s">
        <v>4</v>
      </c>
      <c r="D137" s="62">
        <f aca="true" t="shared" si="27" ref="D137:F138">D139</f>
        <v>114112</v>
      </c>
      <c r="E137" s="62">
        <f>E139</f>
        <v>18050</v>
      </c>
      <c r="F137" s="62">
        <f t="shared" si="27"/>
        <v>96062</v>
      </c>
      <c r="I137" s="29"/>
      <c r="J137" s="29"/>
      <c r="K137" s="43"/>
    </row>
    <row r="138" spans="1:11" ht="13.5" thickBot="1">
      <c r="A138" s="10"/>
      <c r="B138" s="12"/>
      <c r="C138" s="202" t="s">
        <v>5</v>
      </c>
      <c r="D138" s="203">
        <f t="shared" si="27"/>
        <v>18306</v>
      </c>
      <c r="E138" s="203">
        <f>E140</f>
        <v>10885</v>
      </c>
      <c r="F138" s="203">
        <f t="shared" si="27"/>
        <v>7421</v>
      </c>
      <c r="I138" s="29"/>
      <c r="J138" s="29"/>
      <c r="K138" s="43"/>
    </row>
    <row r="139" spans="1:11" ht="12.75">
      <c r="A139" s="10"/>
      <c r="B139" s="107" t="s">
        <v>24</v>
      </c>
      <c r="C139" s="124" t="s">
        <v>4</v>
      </c>
      <c r="D139" s="155">
        <f aca="true" t="shared" si="28" ref="D139:F140">D141</f>
        <v>114112</v>
      </c>
      <c r="E139" s="155">
        <f>E141</f>
        <v>18050</v>
      </c>
      <c r="F139" s="155">
        <f t="shared" si="28"/>
        <v>96062</v>
      </c>
      <c r="J139" s="29"/>
      <c r="K139" s="43"/>
    </row>
    <row r="140" spans="1:11" ht="12.75">
      <c r="A140" s="10"/>
      <c r="B140" s="21" t="s">
        <v>10</v>
      </c>
      <c r="C140" s="156" t="s">
        <v>5</v>
      </c>
      <c r="D140" s="157">
        <f t="shared" si="28"/>
        <v>18306</v>
      </c>
      <c r="E140" s="157">
        <f>E142</f>
        <v>10885</v>
      </c>
      <c r="F140" s="157">
        <f t="shared" si="28"/>
        <v>7421</v>
      </c>
      <c r="J140" s="29"/>
      <c r="K140" s="43"/>
    </row>
    <row r="141" spans="1:11" ht="12.75">
      <c r="A141" s="10"/>
      <c r="B141" s="121" t="s">
        <v>37</v>
      </c>
      <c r="C141" s="60" t="s">
        <v>4</v>
      </c>
      <c r="D141" s="62">
        <f aca="true" t="shared" si="29" ref="D141:F142">D151+D162</f>
        <v>114112</v>
      </c>
      <c r="E141" s="62">
        <f>E151+E162</f>
        <v>18050</v>
      </c>
      <c r="F141" s="62">
        <f t="shared" si="29"/>
        <v>96062</v>
      </c>
      <c r="J141" s="29"/>
      <c r="K141" s="43"/>
    </row>
    <row r="142" spans="1:6" ht="12.75">
      <c r="A142" s="10"/>
      <c r="B142" s="21"/>
      <c r="C142" s="103" t="s">
        <v>5</v>
      </c>
      <c r="D142" s="104">
        <f t="shared" si="29"/>
        <v>18306</v>
      </c>
      <c r="E142" s="62">
        <f>E152+E163</f>
        <v>10885</v>
      </c>
      <c r="F142" s="62">
        <f t="shared" si="29"/>
        <v>7421</v>
      </c>
    </row>
    <row r="143" spans="1:11" s="57" customFormat="1" ht="12.75">
      <c r="A143" s="124"/>
      <c r="B143" s="87" t="s">
        <v>56</v>
      </c>
      <c r="C143" s="74" t="s">
        <v>4</v>
      </c>
      <c r="D143" s="143">
        <f aca="true" t="shared" si="30" ref="D143:F144">D153+D174</f>
        <v>114112</v>
      </c>
      <c r="E143" s="143">
        <f>E153+E174</f>
        <v>18050</v>
      </c>
      <c r="F143" s="143">
        <f t="shared" si="30"/>
        <v>96062</v>
      </c>
      <c r="K143" s="206"/>
    </row>
    <row r="144" spans="1:6" s="57" customFormat="1" ht="12.75">
      <c r="A144" s="124"/>
      <c r="B144" s="85"/>
      <c r="C144" s="74" t="s">
        <v>5</v>
      </c>
      <c r="D144" s="144">
        <f t="shared" si="30"/>
        <v>18306</v>
      </c>
      <c r="E144" s="144">
        <f>E154+E175</f>
        <v>10885</v>
      </c>
      <c r="F144" s="144">
        <f t="shared" si="30"/>
        <v>7421</v>
      </c>
    </row>
    <row r="145" spans="1:6" s="57" customFormat="1" ht="12.75">
      <c r="A145" s="124"/>
      <c r="B145" s="823" t="s">
        <v>55</v>
      </c>
      <c r="C145" s="824"/>
      <c r="D145" s="824"/>
      <c r="E145" s="825"/>
      <c r="F145" s="826"/>
    </row>
    <row r="146" spans="1:11" ht="12.75">
      <c r="A146" s="10"/>
      <c r="B146" s="749" t="s">
        <v>8</v>
      </c>
      <c r="C146" s="749"/>
      <c r="D146" s="749"/>
      <c r="E146" s="749"/>
      <c r="F146" s="750"/>
      <c r="I146" s="29"/>
      <c r="J146" s="29"/>
      <c r="K146" s="43"/>
    </row>
    <row r="147" spans="1:6" ht="12.75">
      <c r="A147" s="10"/>
      <c r="B147" s="16" t="s">
        <v>12</v>
      </c>
      <c r="C147" s="15" t="s">
        <v>4</v>
      </c>
      <c r="D147" s="45">
        <f aca="true" t="shared" si="31" ref="D147:F148">D149</f>
        <v>24538</v>
      </c>
      <c r="E147" s="45">
        <f t="shared" si="31"/>
        <v>16484</v>
      </c>
      <c r="F147" s="45">
        <f t="shared" si="31"/>
        <v>8054</v>
      </c>
    </row>
    <row r="148" spans="1:6" ht="13.5" thickBot="1">
      <c r="A148" s="10"/>
      <c r="B148" s="12"/>
      <c r="C148" s="17" t="s">
        <v>5</v>
      </c>
      <c r="D148" s="46">
        <f t="shared" si="31"/>
        <v>17886</v>
      </c>
      <c r="E148" s="46">
        <f t="shared" si="31"/>
        <v>10586</v>
      </c>
      <c r="F148" s="46">
        <f t="shared" si="31"/>
        <v>7300</v>
      </c>
    </row>
    <row r="149" spans="1:6" ht="12.75">
      <c r="A149" s="10"/>
      <c r="B149" s="107" t="s">
        <v>24</v>
      </c>
      <c r="C149" s="124" t="s">
        <v>4</v>
      </c>
      <c r="D149" s="155">
        <f aca="true" t="shared" si="32" ref="D149:F150">D151</f>
        <v>24538</v>
      </c>
      <c r="E149" s="155">
        <f aca="true" t="shared" si="33" ref="E149:E154">E151</f>
        <v>16484</v>
      </c>
      <c r="F149" s="155">
        <f t="shared" si="32"/>
        <v>8054</v>
      </c>
    </row>
    <row r="150" spans="1:6" ht="12.75">
      <c r="A150" s="10"/>
      <c r="B150" s="21" t="s">
        <v>10</v>
      </c>
      <c r="C150" s="156" t="s">
        <v>5</v>
      </c>
      <c r="D150" s="157">
        <f t="shared" si="32"/>
        <v>17886</v>
      </c>
      <c r="E150" s="157">
        <f t="shared" si="33"/>
        <v>10586</v>
      </c>
      <c r="F150" s="157">
        <f t="shared" si="32"/>
        <v>7300</v>
      </c>
    </row>
    <row r="151" spans="1:6" ht="12.75">
      <c r="A151" s="10"/>
      <c r="B151" s="111" t="s">
        <v>37</v>
      </c>
      <c r="C151" s="15" t="s">
        <v>4</v>
      </c>
      <c r="D151" s="45">
        <f aca="true" t="shared" si="34" ref="D151:F154">D153</f>
        <v>24538</v>
      </c>
      <c r="E151" s="45">
        <f t="shared" si="33"/>
        <v>16484</v>
      </c>
      <c r="F151" s="45">
        <f t="shared" si="34"/>
        <v>8054</v>
      </c>
    </row>
    <row r="152" spans="1:6" ht="12.75">
      <c r="A152" s="10"/>
      <c r="B152" s="21"/>
      <c r="C152" s="20" t="s">
        <v>5</v>
      </c>
      <c r="D152" s="49">
        <f t="shared" si="34"/>
        <v>17886</v>
      </c>
      <c r="E152" s="49">
        <f t="shared" si="33"/>
        <v>10586</v>
      </c>
      <c r="F152" s="49">
        <f t="shared" si="34"/>
        <v>7300</v>
      </c>
    </row>
    <row r="153" spans="1:6" s="57" customFormat="1" ht="12.75">
      <c r="A153" s="124"/>
      <c r="B153" s="63" t="s">
        <v>56</v>
      </c>
      <c r="C153" s="74" t="s">
        <v>4</v>
      </c>
      <c r="D153" s="129">
        <f t="shared" si="34"/>
        <v>24538</v>
      </c>
      <c r="E153" s="129">
        <f t="shared" si="33"/>
        <v>16484</v>
      </c>
      <c r="F153" s="129">
        <f t="shared" si="34"/>
        <v>8054</v>
      </c>
    </row>
    <row r="154" spans="1:6" s="57" customFormat="1" ht="12.75">
      <c r="A154" s="124"/>
      <c r="B154" s="126"/>
      <c r="C154" s="74" t="s">
        <v>5</v>
      </c>
      <c r="D154" s="104">
        <f t="shared" si="34"/>
        <v>17886</v>
      </c>
      <c r="E154" s="104">
        <f t="shared" si="33"/>
        <v>10586</v>
      </c>
      <c r="F154" s="104">
        <f t="shared" si="34"/>
        <v>7300</v>
      </c>
    </row>
    <row r="155" spans="1:6" s="396" customFormat="1" ht="17.25" customHeight="1">
      <c r="A155" s="810" t="s">
        <v>58</v>
      </c>
      <c r="B155" s="818" t="s">
        <v>171</v>
      </c>
      <c r="C155" s="244" t="s">
        <v>4</v>
      </c>
      <c r="D155" s="236">
        <f>E155+F155</f>
        <v>24538</v>
      </c>
      <c r="E155" s="236">
        <v>16484</v>
      </c>
      <c r="F155" s="236">
        <v>8054</v>
      </c>
    </row>
    <row r="156" spans="1:6" s="396" customFormat="1" ht="22.5" customHeight="1">
      <c r="A156" s="810"/>
      <c r="B156" s="819"/>
      <c r="C156" s="243" t="s">
        <v>5</v>
      </c>
      <c r="D156" s="186">
        <f>E156+F156</f>
        <v>17886</v>
      </c>
      <c r="E156" s="186">
        <v>10586</v>
      </c>
      <c r="F156" s="219">
        <f>1500+5800</f>
        <v>7300</v>
      </c>
    </row>
    <row r="157" spans="1:6" ht="12.75">
      <c r="A157" s="10"/>
      <c r="B157" s="815" t="s">
        <v>61</v>
      </c>
      <c r="C157" s="816"/>
      <c r="D157" s="816"/>
      <c r="E157" s="816"/>
      <c r="F157" s="817"/>
    </row>
    <row r="158" spans="1:6" ht="12.75">
      <c r="A158" s="10"/>
      <c r="B158" s="16" t="s">
        <v>12</v>
      </c>
      <c r="C158" s="60" t="s">
        <v>4</v>
      </c>
      <c r="D158" s="62">
        <f aca="true" t="shared" si="35" ref="D158:F159">D160</f>
        <v>89574</v>
      </c>
      <c r="E158" s="62">
        <f>E160</f>
        <v>1566</v>
      </c>
      <c r="F158" s="62">
        <f t="shared" si="35"/>
        <v>88008</v>
      </c>
    </row>
    <row r="159" spans="1:6" ht="13.5" thickBot="1">
      <c r="A159" s="10"/>
      <c r="B159" s="12"/>
      <c r="C159" s="202" t="s">
        <v>5</v>
      </c>
      <c r="D159" s="203">
        <f t="shared" si="35"/>
        <v>420</v>
      </c>
      <c r="E159" s="203">
        <f>E161</f>
        <v>299</v>
      </c>
      <c r="F159" s="203">
        <f t="shared" si="35"/>
        <v>121</v>
      </c>
    </row>
    <row r="160" spans="1:6" ht="12.75">
      <c r="A160" s="10"/>
      <c r="B160" s="107" t="s">
        <v>24</v>
      </c>
      <c r="C160" s="124" t="s">
        <v>4</v>
      </c>
      <c r="D160" s="155">
        <f aca="true" t="shared" si="36" ref="D160:F161">D162</f>
        <v>89574</v>
      </c>
      <c r="E160" s="155">
        <f>E162</f>
        <v>1566</v>
      </c>
      <c r="F160" s="155">
        <f t="shared" si="36"/>
        <v>88008</v>
      </c>
    </row>
    <row r="161" spans="1:6" ht="12.75">
      <c r="A161" s="10"/>
      <c r="B161" s="21" t="s">
        <v>10</v>
      </c>
      <c r="C161" s="156" t="s">
        <v>5</v>
      </c>
      <c r="D161" s="157">
        <f t="shared" si="36"/>
        <v>420</v>
      </c>
      <c r="E161" s="157">
        <f>E163</f>
        <v>299</v>
      </c>
      <c r="F161" s="157">
        <f t="shared" si="36"/>
        <v>121</v>
      </c>
    </row>
    <row r="162" spans="1:6" ht="12.75">
      <c r="A162" s="10"/>
      <c r="B162" s="121" t="s">
        <v>37</v>
      </c>
      <c r="C162" s="60" t="s">
        <v>4</v>
      </c>
      <c r="D162" s="62">
        <f aca="true" t="shared" si="37" ref="D162:F163">D172</f>
        <v>89574</v>
      </c>
      <c r="E162" s="62">
        <f>E172</f>
        <v>1566</v>
      </c>
      <c r="F162" s="62">
        <f t="shared" si="37"/>
        <v>88008</v>
      </c>
    </row>
    <row r="163" spans="1:6" ht="12.75">
      <c r="A163" s="10"/>
      <c r="B163" s="21"/>
      <c r="C163" s="103" t="s">
        <v>5</v>
      </c>
      <c r="D163" s="104">
        <f t="shared" si="37"/>
        <v>420</v>
      </c>
      <c r="E163" s="104">
        <f>E173</f>
        <v>299</v>
      </c>
      <c r="F163" s="104">
        <f>F173</f>
        <v>121</v>
      </c>
    </row>
    <row r="164" spans="1:6" ht="15.75" customHeight="1">
      <c r="A164" s="10"/>
      <c r="B164" s="256" t="s">
        <v>56</v>
      </c>
      <c r="C164" s="149" t="s">
        <v>4</v>
      </c>
      <c r="D164" s="238">
        <f>D174</f>
        <v>89574</v>
      </c>
      <c r="E164" s="238">
        <f>E174</f>
        <v>1566</v>
      </c>
      <c r="F164" s="238">
        <f>F174</f>
        <v>88008</v>
      </c>
    </row>
    <row r="165" spans="1:6" ht="12.75">
      <c r="A165" s="10"/>
      <c r="B165" s="88"/>
      <c r="C165" s="74" t="s">
        <v>5</v>
      </c>
      <c r="D165" s="153">
        <f>D175</f>
        <v>420</v>
      </c>
      <c r="E165" s="153">
        <f>E175</f>
        <v>299</v>
      </c>
      <c r="F165" s="153">
        <f>F175</f>
        <v>121</v>
      </c>
    </row>
    <row r="166" spans="1:6" ht="15.75" customHeight="1">
      <c r="A166" s="10"/>
      <c r="B166" s="736" t="s">
        <v>57</v>
      </c>
      <c r="C166" s="737"/>
      <c r="D166" s="737"/>
      <c r="E166" s="737"/>
      <c r="F166" s="738"/>
    </row>
    <row r="167" spans="1:6" ht="15.75" customHeight="1">
      <c r="A167" s="10"/>
      <c r="B167" s="749" t="s">
        <v>8</v>
      </c>
      <c r="C167" s="749"/>
      <c r="D167" s="749"/>
      <c r="E167" s="749"/>
      <c r="F167" s="750"/>
    </row>
    <row r="168" spans="1:6" ht="12.75">
      <c r="A168" s="10"/>
      <c r="B168" s="63" t="s">
        <v>12</v>
      </c>
      <c r="C168" s="60" t="s">
        <v>4</v>
      </c>
      <c r="D168" s="62">
        <f aca="true" t="shared" si="38" ref="D168:F169">D170</f>
        <v>89574</v>
      </c>
      <c r="E168" s="62">
        <f aca="true" t="shared" si="39" ref="E168:E173">E170</f>
        <v>1566</v>
      </c>
      <c r="F168" s="62">
        <f t="shared" si="38"/>
        <v>88008</v>
      </c>
    </row>
    <row r="169" spans="1:6" ht="13.5" thickBot="1">
      <c r="A169" s="10"/>
      <c r="B169" s="201"/>
      <c r="C169" s="202" t="s">
        <v>5</v>
      </c>
      <c r="D169" s="203">
        <f t="shared" si="38"/>
        <v>420</v>
      </c>
      <c r="E169" s="203">
        <f t="shared" si="39"/>
        <v>299</v>
      </c>
      <c r="F169" s="203">
        <f>F171</f>
        <v>121</v>
      </c>
    </row>
    <row r="170" spans="1:6" ht="12.75">
      <c r="A170" s="10"/>
      <c r="B170" s="107" t="s">
        <v>24</v>
      </c>
      <c r="C170" s="124" t="s">
        <v>4</v>
      </c>
      <c r="D170" s="155">
        <f aca="true" t="shared" si="40" ref="D170:F171">D172</f>
        <v>89574</v>
      </c>
      <c r="E170" s="155">
        <f t="shared" si="39"/>
        <v>1566</v>
      </c>
      <c r="F170" s="155">
        <f t="shared" si="40"/>
        <v>88008</v>
      </c>
    </row>
    <row r="171" spans="1:6" ht="12.75">
      <c r="A171" s="10"/>
      <c r="B171" s="21" t="s">
        <v>10</v>
      </c>
      <c r="C171" s="156" t="s">
        <v>5</v>
      </c>
      <c r="D171" s="157">
        <f t="shared" si="40"/>
        <v>420</v>
      </c>
      <c r="E171" s="157">
        <f t="shared" si="39"/>
        <v>299</v>
      </c>
      <c r="F171" s="157">
        <f>F173</f>
        <v>121</v>
      </c>
    </row>
    <row r="172" spans="1:6" ht="12.75">
      <c r="A172" s="10"/>
      <c r="B172" s="198" t="s">
        <v>37</v>
      </c>
      <c r="C172" s="23" t="s">
        <v>4</v>
      </c>
      <c r="D172" s="50">
        <f>D174</f>
        <v>89574</v>
      </c>
      <c r="E172" s="50">
        <f t="shared" si="39"/>
        <v>1566</v>
      </c>
      <c r="F172" s="50">
        <f>F174</f>
        <v>88008</v>
      </c>
    </row>
    <row r="173" spans="1:6" ht="12.75">
      <c r="A173" s="10"/>
      <c r="B173" s="19"/>
      <c r="C173" s="20" t="s">
        <v>5</v>
      </c>
      <c r="D173" s="49">
        <f>D175</f>
        <v>420</v>
      </c>
      <c r="E173" s="49">
        <f t="shared" si="39"/>
        <v>299</v>
      </c>
      <c r="F173" s="49">
        <f>F175</f>
        <v>121</v>
      </c>
    </row>
    <row r="174" spans="1:6" ht="15.75" customHeight="1">
      <c r="A174" s="10"/>
      <c r="B174" s="246" t="s">
        <v>56</v>
      </c>
      <c r="C174" s="149" t="s">
        <v>4</v>
      </c>
      <c r="D174" s="247">
        <f aca="true" t="shared" si="41" ref="D174:F175">D176+D178+D180+D182+D184</f>
        <v>89574</v>
      </c>
      <c r="E174" s="247">
        <f>E176+E178+E180+E182+E184</f>
        <v>1566</v>
      </c>
      <c r="F174" s="247">
        <f t="shared" si="41"/>
        <v>88008</v>
      </c>
    </row>
    <row r="175" spans="1:6" ht="12.75">
      <c r="A175" s="10"/>
      <c r="B175" s="61"/>
      <c r="C175" s="74" t="s">
        <v>5</v>
      </c>
      <c r="D175" s="133">
        <f t="shared" si="41"/>
        <v>420</v>
      </c>
      <c r="E175" s="133">
        <f>E177+E179+E181+E183+E185</f>
        <v>299</v>
      </c>
      <c r="F175" s="133">
        <f t="shared" si="41"/>
        <v>121</v>
      </c>
    </row>
    <row r="176" spans="1:6" s="29" customFormat="1" ht="20.25" customHeight="1">
      <c r="A176" s="785" t="s">
        <v>58</v>
      </c>
      <c r="B176" s="833" t="s">
        <v>172</v>
      </c>
      <c r="C176" s="244" t="s">
        <v>4</v>
      </c>
      <c r="D176" s="236">
        <f aca="true" t="shared" si="42" ref="D176:D183">E176+F176</f>
        <v>1110</v>
      </c>
      <c r="E176" s="236">
        <v>1110</v>
      </c>
      <c r="F176" s="236">
        <v>0</v>
      </c>
    </row>
    <row r="177" spans="1:6" s="29" customFormat="1" ht="20.25" customHeight="1">
      <c r="A177" s="785"/>
      <c r="B177" s="834"/>
      <c r="C177" s="243" t="s">
        <v>5</v>
      </c>
      <c r="D177" s="186">
        <f t="shared" si="42"/>
        <v>10</v>
      </c>
      <c r="E177" s="186">
        <v>0</v>
      </c>
      <c r="F177" s="219">
        <v>10</v>
      </c>
    </row>
    <row r="178" spans="1:6" s="29" customFormat="1" ht="17.25" customHeight="1">
      <c r="A178" s="785" t="s">
        <v>58</v>
      </c>
      <c r="B178" s="833" t="s">
        <v>173</v>
      </c>
      <c r="C178" s="244" t="s">
        <v>4</v>
      </c>
      <c r="D178" s="236">
        <f t="shared" si="42"/>
        <v>158</v>
      </c>
      <c r="E178" s="236">
        <v>158</v>
      </c>
      <c r="F178" s="236">
        <v>0</v>
      </c>
    </row>
    <row r="179" spans="1:6" s="29" customFormat="1" ht="17.25" customHeight="1">
      <c r="A179" s="785"/>
      <c r="B179" s="834"/>
      <c r="C179" s="243" t="s">
        <v>5</v>
      </c>
      <c r="D179" s="186">
        <f t="shared" si="42"/>
        <v>98</v>
      </c>
      <c r="E179" s="186">
        <v>88</v>
      </c>
      <c r="F179" s="219">
        <v>10</v>
      </c>
    </row>
    <row r="180" spans="1:6" s="29" customFormat="1" ht="24.75" customHeight="1">
      <c r="A180" s="785" t="s">
        <v>58</v>
      </c>
      <c r="B180" s="833" t="s">
        <v>174</v>
      </c>
      <c r="C180" s="244" t="s">
        <v>4</v>
      </c>
      <c r="D180" s="236">
        <f t="shared" si="42"/>
        <v>22712</v>
      </c>
      <c r="E180" s="236">
        <v>143</v>
      </c>
      <c r="F180" s="236">
        <v>22569</v>
      </c>
    </row>
    <row r="181" spans="1:6" s="29" customFormat="1" ht="27.75" customHeight="1">
      <c r="A181" s="785"/>
      <c r="B181" s="834"/>
      <c r="C181" s="243" t="s">
        <v>5</v>
      </c>
      <c r="D181" s="186">
        <f t="shared" si="42"/>
        <v>137</v>
      </c>
      <c r="E181" s="186">
        <v>56</v>
      </c>
      <c r="F181" s="219">
        <f>10+71</f>
        <v>81</v>
      </c>
    </row>
    <row r="182" spans="1:6" s="29" customFormat="1" ht="21.75" customHeight="1">
      <c r="A182" s="785" t="s">
        <v>58</v>
      </c>
      <c r="B182" s="833" t="s">
        <v>175</v>
      </c>
      <c r="C182" s="244" t="s">
        <v>4</v>
      </c>
      <c r="D182" s="236">
        <f t="shared" si="42"/>
        <v>65351</v>
      </c>
      <c r="E182" s="236">
        <v>155</v>
      </c>
      <c r="F182" s="236">
        <v>65196</v>
      </c>
    </row>
    <row r="183" spans="1:6" s="29" customFormat="1" ht="21.75" customHeight="1">
      <c r="A183" s="785"/>
      <c r="B183" s="834"/>
      <c r="C183" s="243" t="s">
        <v>5</v>
      </c>
      <c r="D183" s="186">
        <f t="shared" si="42"/>
        <v>165</v>
      </c>
      <c r="E183" s="186">
        <v>155</v>
      </c>
      <c r="F183" s="219">
        <v>10</v>
      </c>
    </row>
    <row r="184" spans="1:6" s="29" customFormat="1" ht="14.25" customHeight="1">
      <c r="A184" s="785" t="s">
        <v>58</v>
      </c>
      <c r="B184" s="833" t="s">
        <v>176</v>
      </c>
      <c r="C184" s="383" t="s">
        <v>4</v>
      </c>
      <c r="D184" s="236">
        <f>E184+F184</f>
        <v>243</v>
      </c>
      <c r="E184" s="236">
        <v>0</v>
      </c>
      <c r="F184" s="236">
        <v>243</v>
      </c>
    </row>
    <row r="185" spans="1:6" s="29" customFormat="1" ht="22.5" customHeight="1">
      <c r="A185" s="785"/>
      <c r="B185" s="834"/>
      <c r="C185" s="384" t="s">
        <v>5</v>
      </c>
      <c r="D185" s="186">
        <f>E185+F185</f>
        <v>10</v>
      </c>
      <c r="E185" s="186">
        <v>0</v>
      </c>
      <c r="F185" s="219">
        <v>10</v>
      </c>
    </row>
    <row r="186" spans="1:6" ht="12.75">
      <c r="A186" s="10"/>
      <c r="B186" s="39" t="s">
        <v>177</v>
      </c>
      <c r="C186" s="39"/>
      <c r="D186" s="39"/>
      <c r="E186" s="39"/>
      <c r="F186" s="40"/>
    </row>
    <row r="187" spans="1:6" ht="12.75">
      <c r="A187" s="10"/>
      <c r="B187" s="749" t="s">
        <v>8</v>
      </c>
      <c r="C187" s="749"/>
      <c r="D187" s="749"/>
      <c r="E187" s="749"/>
      <c r="F187" s="750"/>
    </row>
    <row r="188" spans="1:6" ht="12.75">
      <c r="A188" s="10"/>
      <c r="B188" s="16" t="s">
        <v>12</v>
      </c>
      <c r="C188" s="60" t="s">
        <v>4</v>
      </c>
      <c r="D188" s="62">
        <f aca="true" t="shared" si="43" ref="D188:F189">D190</f>
        <v>862557</v>
      </c>
      <c r="E188" s="62">
        <f>E190</f>
        <v>812254</v>
      </c>
      <c r="F188" s="62">
        <f t="shared" si="43"/>
        <v>50303</v>
      </c>
    </row>
    <row r="189" spans="1:6" ht="13.5" thickBot="1">
      <c r="A189" s="10"/>
      <c r="B189" s="12"/>
      <c r="C189" s="202" t="s">
        <v>5</v>
      </c>
      <c r="D189" s="203">
        <f t="shared" si="43"/>
        <v>45420</v>
      </c>
      <c r="E189" s="203">
        <f>E191</f>
        <v>36557</v>
      </c>
      <c r="F189" s="203">
        <f>F191</f>
        <v>8863</v>
      </c>
    </row>
    <row r="190" spans="1:6" ht="12.75">
      <c r="A190" s="10"/>
      <c r="B190" s="107" t="s">
        <v>24</v>
      </c>
      <c r="C190" s="124" t="s">
        <v>4</v>
      </c>
      <c r="D190" s="155">
        <f aca="true" t="shared" si="44" ref="D190:F191">D192</f>
        <v>862557</v>
      </c>
      <c r="E190" s="155">
        <f>E192</f>
        <v>812254</v>
      </c>
      <c r="F190" s="155">
        <f t="shared" si="44"/>
        <v>50303</v>
      </c>
    </row>
    <row r="191" spans="1:6" ht="12.75">
      <c r="A191" s="10"/>
      <c r="B191" s="21" t="s">
        <v>10</v>
      </c>
      <c r="C191" s="156" t="s">
        <v>5</v>
      </c>
      <c r="D191" s="157">
        <f t="shared" si="44"/>
        <v>45420</v>
      </c>
      <c r="E191" s="157">
        <f>E193</f>
        <v>36557</v>
      </c>
      <c r="F191" s="157">
        <f>F193</f>
        <v>8863</v>
      </c>
    </row>
    <row r="192" spans="1:6" ht="12.75">
      <c r="A192" s="10"/>
      <c r="B192" s="121" t="s">
        <v>37</v>
      </c>
      <c r="C192" s="60" t="s">
        <v>4</v>
      </c>
      <c r="D192" s="62">
        <f aca="true" t="shared" si="45" ref="D192:F195">D208+D223</f>
        <v>862557</v>
      </c>
      <c r="E192" s="62">
        <f>E208+E223</f>
        <v>812254</v>
      </c>
      <c r="F192" s="62">
        <f t="shared" si="45"/>
        <v>50303</v>
      </c>
    </row>
    <row r="193" spans="1:8" ht="12.75">
      <c r="A193" s="10"/>
      <c r="B193" s="93" t="s">
        <v>126</v>
      </c>
      <c r="C193" s="103" t="s">
        <v>5</v>
      </c>
      <c r="D193" s="62">
        <f t="shared" si="45"/>
        <v>45420</v>
      </c>
      <c r="E193" s="62">
        <f>E209+E224</f>
        <v>36557</v>
      </c>
      <c r="F193" s="62">
        <f t="shared" si="45"/>
        <v>8863</v>
      </c>
      <c r="H193" s="43"/>
    </row>
    <row r="194" spans="1:6" s="57" customFormat="1" ht="12.75">
      <c r="A194" s="124"/>
      <c r="B194" s="83" t="s">
        <v>56</v>
      </c>
      <c r="C194" s="149" t="s">
        <v>4</v>
      </c>
      <c r="D194" s="143">
        <f t="shared" si="45"/>
        <v>853302</v>
      </c>
      <c r="E194" s="143">
        <f>E210+E225</f>
        <v>806934</v>
      </c>
      <c r="F194" s="143">
        <f t="shared" si="45"/>
        <v>46368</v>
      </c>
    </row>
    <row r="195" spans="1:6" s="57" customFormat="1" ht="12.75">
      <c r="A195" s="124"/>
      <c r="B195" s="91"/>
      <c r="C195" s="77" t="s">
        <v>5</v>
      </c>
      <c r="D195" s="144">
        <f t="shared" si="45"/>
        <v>36943</v>
      </c>
      <c r="E195" s="130">
        <f>E211+E226</f>
        <v>34903</v>
      </c>
      <c r="F195" s="130">
        <f t="shared" si="45"/>
        <v>2040</v>
      </c>
    </row>
    <row r="196" spans="1:6" ht="15.75" customHeight="1">
      <c r="A196" s="10"/>
      <c r="B196" s="256" t="s">
        <v>63</v>
      </c>
      <c r="C196" s="149" t="s">
        <v>4</v>
      </c>
      <c r="D196" s="238">
        <f aca="true" t="shared" si="46" ref="D196:F201">D227</f>
        <v>1045</v>
      </c>
      <c r="E196" s="238">
        <f aca="true" t="shared" si="47" ref="E196:E201">E227</f>
        <v>0</v>
      </c>
      <c r="F196" s="238">
        <f t="shared" si="46"/>
        <v>1045</v>
      </c>
    </row>
    <row r="197" spans="1:6" ht="12.75">
      <c r="A197" s="10"/>
      <c r="B197" s="92"/>
      <c r="C197" s="77" t="s">
        <v>5</v>
      </c>
      <c r="D197" s="261">
        <f t="shared" si="46"/>
        <v>2565</v>
      </c>
      <c r="E197" s="261">
        <f t="shared" si="47"/>
        <v>0</v>
      </c>
      <c r="F197" s="261">
        <f t="shared" si="46"/>
        <v>2565</v>
      </c>
    </row>
    <row r="198" spans="1:6" ht="27.75" customHeight="1">
      <c r="A198" s="18"/>
      <c r="B198" s="262" t="s">
        <v>70</v>
      </c>
      <c r="C198" s="75" t="s">
        <v>4</v>
      </c>
      <c r="D198" s="263">
        <f t="shared" si="46"/>
        <v>2899</v>
      </c>
      <c r="E198" s="263">
        <f t="shared" si="47"/>
        <v>1899</v>
      </c>
      <c r="F198" s="263">
        <f t="shared" si="46"/>
        <v>1000</v>
      </c>
    </row>
    <row r="199" spans="1:6" ht="15" customHeight="1">
      <c r="A199" s="18"/>
      <c r="B199" s="92"/>
      <c r="C199" s="75" t="s">
        <v>5</v>
      </c>
      <c r="D199" s="263">
        <f t="shared" si="46"/>
        <v>2590</v>
      </c>
      <c r="E199" s="263">
        <f t="shared" si="47"/>
        <v>0</v>
      </c>
      <c r="F199" s="263">
        <f>F230</f>
        <v>2590</v>
      </c>
    </row>
    <row r="200" spans="1:6" s="57" customFormat="1" ht="12.75">
      <c r="A200" s="124"/>
      <c r="B200" s="83" t="s">
        <v>72</v>
      </c>
      <c r="C200" s="149" t="s">
        <v>4</v>
      </c>
      <c r="D200" s="236">
        <f t="shared" si="46"/>
        <v>5311</v>
      </c>
      <c r="E200" s="236">
        <f t="shared" si="47"/>
        <v>3421</v>
      </c>
      <c r="F200" s="236">
        <f t="shared" si="46"/>
        <v>1890</v>
      </c>
    </row>
    <row r="201" spans="1:6" s="57" customFormat="1" ht="12.75">
      <c r="A201" s="124"/>
      <c r="B201" s="92"/>
      <c r="C201" s="77" t="s">
        <v>5</v>
      </c>
      <c r="D201" s="186">
        <f t="shared" si="46"/>
        <v>3322</v>
      </c>
      <c r="E201" s="186">
        <f t="shared" si="47"/>
        <v>1654</v>
      </c>
      <c r="F201" s="186">
        <f t="shared" si="46"/>
        <v>1668</v>
      </c>
    </row>
    <row r="202" spans="1:6" s="57" customFormat="1" ht="12.75">
      <c r="A202" s="124"/>
      <c r="B202" s="823" t="s">
        <v>55</v>
      </c>
      <c r="C202" s="824"/>
      <c r="D202" s="824"/>
      <c r="E202" s="825"/>
      <c r="F202" s="826"/>
    </row>
    <row r="203" spans="1:6" ht="12.75">
      <c r="A203" s="10"/>
      <c r="B203" s="749" t="s">
        <v>8</v>
      </c>
      <c r="C203" s="749"/>
      <c r="D203" s="749"/>
      <c r="E203" s="749"/>
      <c r="F203" s="750"/>
    </row>
    <row r="204" spans="1:6" ht="12.75">
      <c r="A204" s="10"/>
      <c r="B204" s="16" t="s">
        <v>12</v>
      </c>
      <c r="C204" s="15" t="s">
        <v>4</v>
      </c>
      <c r="D204" s="45">
        <f aca="true" t="shared" si="48" ref="D204:F205">D206</f>
        <v>851141</v>
      </c>
      <c r="E204" s="45">
        <f aca="true" t="shared" si="49" ref="E204:E209">E206</f>
        <v>806934</v>
      </c>
      <c r="F204" s="45">
        <f t="shared" si="48"/>
        <v>44207</v>
      </c>
    </row>
    <row r="205" spans="1:6" ht="13.5" thickBot="1">
      <c r="A205" s="10"/>
      <c r="B205" s="12"/>
      <c r="C205" s="17" t="s">
        <v>5</v>
      </c>
      <c r="D205" s="46">
        <f t="shared" si="48"/>
        <v>36900</v>
      </c>
      <c r="E205" s="46">
        <f t="shared" si="49"/>
        <v>34903</v>
      </c>
      <c r="F205" s="46">
        <f t="shared" si="48"/>
        <v>1997</v>
      </c>
    </row>
    <row r="206" spans="1:6" ht="12.75">
      <c r="A206" s="10"/>
      <c r="B206" s="107" t="s">
        <v>24</v>
      </c>
      <c r="C206" s="124" t="s">
        <v>4</v>
      </c>
      <c r="D206" s="155">
        <f>D208</f>
        <v>851141</v>
      </c>
      <c r="E206" s="155">
        <f t="shared" si="49"/>
        <v>806934</v>
      </c>
      <c r="F206" s="155">
        <f>F208</f>
        <v>44207</v>
      </c>
    </row>
    <row r="207" spans="1:6" ht="12.75">
      <c r="A207" s="10"/>
      <c r="B207" s="21" t="s">
        <v>10</v>
      </c>
      <c r="C207" s="156" t="s">
        <v>5</v>
      </c>
      <c r="D207" s="157">
        <f>D209</f>
        <v>36900</v>
      </c>
      <c r="E207" s="157">
        <f t="shared" si="49"/>
        <v>34903</v>
      </c>
      <c r="F207" s="157">
        <f>F209</f>
        <v>1997</v>
      </c>
    </row>
    <row r="208" spans="1:6" ht="12.75">
      <c r="A208" s="10"/>
      <c r="B208" s="111" t="s">
        <v>37</v>
      </c>
      <c r="C208" s="15" t="s">
        <v>4</v>
      </c>
      <c r="D208" s="45">
        <f>D210</f>
        <v>851141</v>
      </c>
      <c r="E208" s="45">
        <f t="shared" si="49"/>
        <v>806934</v>
      </c>
      <c r="F208" s="45">
        <f>F210</f>
        <v>44207</v>
      </c>
    </row>
    <row r="209" spans="1:6" ht="12.75">
      <c r="A209" s="10"/>
      <c r="B209" s="21"/>
      <c r="C209" s="20" t="s">
        <v>5</v>
      </c>
      <c r="D209" s="49">
        <f>D211</f>
        <v>36900</v>
      </c>
      <c r="E209" s="49">
        <f t="shared" si="49"/>
        <v>34903</v>
      </c>
      <c r="F209" s="49">
        <f>F211</f>
        <v>1997</v>
      </c>
    </row>
    <row r="210" spans="1:6" s="57" customFormat="1" ht="12.75">
      <c r="A210" s="124"/>
      <c r="B210" s="63" t="s">
        <v>56</v>
      </c>
      <c r="C210" s="74" t="s">
        <v>4</v>
      </c>
      <c r="D210" s="129">
        <f>D212+D214+D216</f>
        <v>851141</v>
      </c>
      <c r="E210" s="129">
        <f>E212+E214+E216</f>
        <v>806934</v>
      </c>
      <c r="F210" s="129">
        <f aca="true" t="shared" si="50" ref="D210:F211">F212+F214+F216</f>
        <v>44207</v>
      </c>
    </row>
    <row r="211" spans="1:6" s="57" customFormat="1" ht="12.75">
      <c r="A211" s="124"/>
      <c r="B211" s="126"/>
      <c r="C211" s="74" t="s">
        <v>5</v>
      </c>
      <c r="D211" s="62">
        <f t="shared" si="50"/>
        <v>36900</v>
      </c>
      <c r="E211" s="62">
        <f>E213+E215+E217</f>
        <v>34903</v>
      </c>
      <c r="F211" s="62">
        <f t="shared" si="50"/>
        <v>1997</v>
      </c>
    </row>
    <row r="212" spans="1:6" s="57" customFormat="1" ht="25.5" customHeight="1">
      <c r="A212" s="794" t="s">
        <v>58</v>
      </c>
      <c r="B212" s="811" t="s">
        <v>188</v>
      </c>
      <c r="C212" s="378" t="s">
        <v>4</v>
      </c>
      <c r="D212" s="236">
        <f aca="true" t="shared" si="51" ref="D212:D217">E212+F212</f>
        <v>147365</v>
      </c>
      <c r="E212" s="236">
        <v>121691</v>
      </c>
      <c r="F212" s="236">
        <v>25674</v>
      </c>
    </row>
    <row r="213" spans="1:6" s="57" customFormat="1" ht="29.25" customHeight="1">
      <c r="A213" s="794"/>
      <c r="B213" s="812"/>
      <c r="C213" s="377" t="s">
        <v>5</v>
      </c>
      <c r="D213" s="186">
        <f t="shared" si="51"/>
        <v>29959</v>
      </c>
      <c r="E213" s="186">
        <v>29388</v>
      </c>
      <c r="F213" s="219">
        <f>1+570</f>
        <v>571</v>
      </c>
    </row>
    <row r="214" spans="1:6" s="57" customFormat="1" ht="19.5" customHeight="1">
      <c r="A214" s="794" t="s">
        <v>58</v>
      </c>
      <c r="B214" s="806" t="s">
        <v>189</v>
      </c>
      <c r="C214" s="378" t="s">
        <v>4</v>
      </c>
      <c r="D214" s="236">
        <f t="shared" si="51"/>
        <v>46179</v>
      </c>
      <c r="E214" s="236">
        <v>42646</v>
      </c>
      <c r="F214" s="236">
        <v>3533</v>
      </c>
    </row>
    <row r="215" spans="1:6" s="57" customFormat="1" ht="22.5" customHeight="1">
      <c r="A215" s="794"/>
      <c r="B215" s="807"/>
      <c r="C215" s="377" t="s">
        <v>5</v>
      </c>
      <c r="D215" s="186">
        <f t="shared" si="51"/>
        <v>4267</v>
      </c>
      <c r="E215" s="186">
        <v>4266</v>
      </c>
      <c r="F215" s="219">
        <v>1</v>
      </c>
    </row>
    <row r="216" spans="1:6" s="57" customFormat="1" ht="17.25" customHeight="1">
      <c r="A216" s="794" t="s">
        <v>58</v>
      </c>
      <c r="B216" s="808" t="s">
        <v>187</v>
      </c>
      <c r="C216" s="378" t="s">
        <v>4</v>
      </c>
      <c r="D216" s="236">
        <f t="shared" si="51"/>
        <v>657597</v>
      </c>
      <c r="E216" s="236">
        <v>642597</v>
      </c>
      <c r="F216" s="236">
        <v>15000</v>
      </c>
    </row>
    <row r="217" spans="1:6" s="57" customFormat="1" ht="22.5" customHeight="1">
      <c r="A217" s="794"/>
      <c r="B217" s="809"/>
      <c r="C217" s="377" t="s">
        <v>5</v>
      </c>
      <c r="D217" s="186">
        <f t="shared" si="51"/>
        <v>2674</v>
      </c>
      <c r="E217" s="186">
        <v>1249</v>
      </c>
      <c r="F217" s="219">
        <v>1425</v>
      </c>
    </row>
    <row r="218" spans="1:6" ht="18" customHeight="1">
      <c r="A218" s="10"/>
      <c r="B218" s="815" t="s">
        <v>61</v>
      </c>
      <c r="C218" s="816"/>
      <c r="D218" s="816"/>
      <c r="E218" s="816"/>
      <c r="F218" s="817"/>
    </row>
    <row r="219" spans="1:6" ht="12.75">
      <c r="A219" s="10"/>
      <c r="B219" s="16" t="s">
        <v>12</v>
      </c>
      <c r="C219" s="60" t="s">
        <v>4</v>
      </c>
      <c r="D219" s="62">
        <f aca="true" t="shared" si="52" ref="D219:F220">D221</f>
        <v>11416</v>
      </c>
      <c r="E219" s="62">
        <f>E221</f>
        <v>5320</v>
      </c>
      <c r="F219" s="62">
        <f t="shared" si="52"/>
        <v>6096</v>
      </c>
    </row>
    <row r="220" spans="1:6" ht="13.5" thickBot="1">
      <c r="A220" s="10"/>
      <c r="B220" s="12"/>
      <c r="C220" s="202" t="s">
        <v>5</v>
      </c>
      <c r="D220" s="203">
        <f t="shared" si="52"/>
        <v>8520</v>
      </c>
      <c r="E220" s="203">
        <f>E222</f>
        <v>1654</v>
      </c>
      <c r="F220" s="203">
        <f>F222</f>
        <v>6866</v>
      </c>
    </row>
    <row r="221" spans="1:6" ht="12.75">
      <c r="A221" s="10"/>
      <c r="B221" s="107" t="s">
        <v>24</v>
      </c>
      <c r="C221" s="124" t="s">
        <v>4</v>
      </c>
      <c r="D221" s="155">
        <f aca="true" t="shared" si="53" ref="D221:F222">D223</f>
        <v>11416</v>
      </c>
      <c r="E221" s="155">
        <f>E223</f>
        <v>5320</v>
      </c>
      <c r="F221" s="155">
        <f t="shared" si="53"/>
        <v>6096</v>
      </c>
    </row>
    <row r="222" spans="1:6" ht="12.75">
      <c r="A222" s="10"/>
      <c r="B222" s="21" t="s">
        <v>10</v>
      </c>
      <c r="C222" s="156" t="s">
        <v>5</v>
      </c>
      <c r="D222" s="157">
        <f t="shared" si="53"/>
        <v>8520</v>
      </c>
      <c r="E222" s="157">
        <f>E224</f>
        <v>1654</v>
      </c>
      <c r="F222" s="157">
        <f>F224</f>
        <v>6866</v>
      </c>
    </row>
    <row r="223" spans="1:6" ht="12.75">
      <c r="A223" s="10"/>
      <c r="B223" s="121" t="s">
        <v>37</v>
      </c>
      <c r="C223" s="60" t="s">
        <v>4</v>
      </c>
      <c r="D223" s="62">
        <f aca="true" t="shared" si="54" ref="D223:F224">D239+D265+D283</f>
        <v>11416</v>
      </c>
      <c r="E223" s="62">
        <f t="shared" si="54"/>
        <v>5320</v>
      </c>
      <c r="F223" s="62">
        <f t="shared" si="54"/>
        <v>6096</v>
      </c>
    </row>
    <row r="224" spans="1:6" ht="12.75">
      <c r="A224" s="10"/>
      <c r="B224" s="21"/>
      <c r="C224" s="103" t="s">
        <v>5</v>
      </c>
      <c r="D224" s="104">
        <f t="shared" si="54"/>
        <v>8520</v>
      </c>
      <c r="E224" s="104">
        <f t="shared" si="54"/>
        <v>1654</v>
      </c>
      <c r="F224" s="104">
        <f t="shared" si="54"/>
        <v>6866</v>
      </c>
    </row>
    <row r="225" spans="1:6" ht="15.75" customHeight="1">
      <c r="A225" s="10"/>
      <c r="B225" s="246" t="s">
        <v>56</v>
      </c>
      <c r="C225" s="149" t="s">
        <v>4</v>
      </c>
      <c r="D225" s="247">
        <f aca="true" t="shared" si="55" ref="D225:F226">D267</f>
        <v>2161</v>
      </c>
      <c r="E225" s="247">
        <f>E267</f>
        <v>0</v>
      </c>
      <c r="F225" s="247">
        <f t="shared" si="55"/>
        <v>2161</v>
      </c>
    </row>
    <row r="226" spans="1:6" ht="12.75">
      <c r="A226" s="10"/>
      <c r="B226" s="61"/>
      <c r="C226" s="74" t="s">
        <v>5</v>
      </c>
      <c r="D226" s="133">
        <f t="shared" si="55"/>
        <v>43</v>
      </c>
      <c r="E226" s="133">
        <f>E268</f>
        <v>0</v>
      </c>
      <c r="F226" s="133">
        <f t="shared" si="55"/>
        <v>43</v>
      </c>
    </row>
    <row r="227" spans="1:6" ht="15.75" customHeight="1">
      <c r="A227" s="10"/>
      <c r="B227" s="246" t="s">
        <v>63</v>
      </c>
      <c r="C227" s="149" t="s">
        <v>4</v>
      </c>
      <c r="D227" s="247">
        <f aca="true" t="shared" si="56" ref="D227:F228">D241</f>
        <v>1045</v>
      </c>
      <c r="E227" s="247">
        <f>E241</f>
        <v>0</v>
      </c>
      <c r="F227" s="247">
        <f t="shared" si="56"/>
        <v>1045</v>
      </c>
    </row>
    <row r="228" spans="1:6" ht="12.75">
      <c r="A228" s="10"/>
      <c r="B228" s="61"/>
      <c r="C228" s="74" t="s">
        <v>5</v>
      </c>
      <c r="D228" s="133">
        <f t="shared" si="56"/>
        <v>2565</v>
      </c>
      <c r="E228" s="133">
        <f>E242</f>
        <v>0</v>
      </c>
      <c r="F228" s="133">
        <f t="shared" si="56"/>
        <v>2565</v>
      </c>
    </row>
    <row r="229" spans="1:8" ht="27.75" customHeight="1">
      <c r="A229" s="18"/>
      <c r="B229" s="249" t="s">
        <v>70</v>
      </c>
      <c r="C229" s="251" t="s">
        <v>4</v>
      </c>
      <c r="D229" s="247">
        <f aca="true" t="shared" si="57" ref="D229:F230">D253</f>
        <v>2899</v>
      </c>
      <c r="E229" s="247">
        <f>E253</f>
        <v>1899</v>
      </c>
      <c r="F229" s="247">
        <f t="shared" si="57"/>
        <v>1000</v>
      </c>
      <c r="H229" s="43"/>
    </row>
    <row r="230" spans="1:6" ht="15" customHeight="1">
      <c r="A230" s="18"/>
      <c r="B230" s="225"/>
      <c r="C230" s="78" t="s">
        <v>5</v>
      </c>
      <c r="D230" s="250">
        <f t="shared" si="57"/>
        <v>2590</v>
      </c>
      <c r="E230" s="250">
        <f>E254</f>
        <v>0</v>
      </c>
      <c r="F230" s="250">
        <f t="shared" si="57"/>
        <v>2590</v>
      </c>
    </row>
    <row r="231" spans="1:6" s="57" customFormat="1" ht="12.75">
      <c r="A231" s="124"/>
      <c r="B231" s="217" t="s">
        <v>72</v>
      </c>
      <c r="C231" s="190" t="s">
        <v>4</v>
      </c>
      <c r="D231" s="218">
        <f>D285</f>
        <v>5311</v>
      </c>
      <c r="E231" s="218">
        <f>E285</f>
        <v>3421</v>
      </c>
      <c r="F231" s="218">
        <f aca="true" t="shared" si="58" ref="D231:F232">F285</f>
        <v>1890</v>
      </c>
    </row>
    <row r="232" spans="1:6" s="57" customFormat="1" ht="12.75">
      <c r="A232" s="124"/>
      <c r="B232" s="225"/>
      <c r="C232" s="191" t="s">
        <v>5</v>
      </c>
      <c r="D232" s="250">
        <f t="shared" si="58"/>
        <v>3322</v>
      </c>
      <c r="E232" s="250">
        <f>E286</f>
        <v>1654</v>
      </c>
      <c r="F232" s="250">
        <f t="shared" si="58"/>
        <v>1668</v>
      </c>
    </row>
    <row r="233" spans="1:6" ht="15.75" customHeight="1">
      <c r="A233" s="10"/>
      <c r="B233" s="736" t="s">
        <v>178</v>
      </c>
      <c r="C233" s="737"/>
      <c r="D233" s="737"/>
      <c r="E233" s="737"/>
      <c r="F233" s="738"/>
    </row>
    <row r="234" spans="1:6" ht="15.75" customHeight="1">
      <c r="A234" s="10"/>
      <c r="B234" s="749" t="s">
        <v>8</v>
      </c>
      <c r="C234" s="749"/>
      <c r="D234" s="749"/>
      <c r="E234" s="749"/>
      <c r="F234" s="750"/>
    </row>
    <row r="235" spans="1:6" ht="12.75">
      <c r="A235" s="10"/>
      <c r="B235" s="63" t="s">
        <v>12</v>
      </c>
      <c r="C235" s="60" t="s">
        <v>4</v>
      </c>
      <c r="D235" s="62">
        <f aca="true" t="shared" si="59" ref="D235:F238">D237</f>
        <v>3944</v>
      </c>
      <c r="E235" s="62">
        <f t="shared" si="59"/>
        <v>1899</v>
      </c>
      <c r="F235" s="62">
        <f t="shared" si="59"/>
        <v>2045</v>
      </c>
    </row>
    <row r="236" spans="1:6" ht="13.5" thickBot="1">
      <c r="A236" s="10"/>
      <c r="B236" s="201"/>
      <c r="C236" s="202" t="s">
        <v>5</v>
      </c>
      <c r="D236" s="203">
        <f t="shared" si="59"/>
        <v>5155</v>
      </c>
      <c r="E236" s="203">
        <f t="shared" si="59"/>
        <v>0</v>
      </c>
      <c r="F236" s="203">
        <f t="shared" si="59"/>
        <v>5155</v>
      </c>
    </row>
    <row r="237" spans="1:6" ht="12.75">
      <c r="A237" s="10"/>
      <c r="B237" s="107" t="s">
        <v>24</v>
      </c>
      <c r="C237" s="124" t="s">
        <v>4</v>
      </c>
      <c r="D237" s="155">
        <f t="shared" si="59"/>
        <v>3944</v>
      </c>
      <c r="E237" s="155">
        <f t="shared" si="59"/>
        <v>1899</v>
      </c>
      <c r="F237" s="155">
        <f t="shared" si="59"/>
        <v>2045</v>
      </c>
    </row>
    <row r="238" spans="1:6" ht="12.75">
      <c r="A238" s="10"/>
      <c r="B238" s="21" t="s">
        <v>10</v>
      </c>
      <c r="C238" s="156" t="s">
        <v>5</v>
      </c>
      <c r="D238" s="157">
        <f t="shared" si="59"/>
        <v>5155</v>
      </c>
      <c r="E238" s="157">
        <f t="shared" si="59"/>
        <v>0</v>
      </c>
      <c r="F238" s="157">
        <f t="shared" si="59"/>
        <v>5155</v>
      </c>
    </row>
    <row r="239" spans="1:6" ht="12.75">
      <c r="A239" s="10"/>
      <c r="B239" s="198" t="s">
        <v>37</v>
      </c>
      <c r="C239" s="128" t="s">
        <v>4</v>
      </c>
      <c r="D239" s="129">
        <f aca="true" t="shared" si="60" ref="D239:F240">D241+D253</f>
        <v>3944</v>
      </c>
      <c r="E239" s="129">
        <f>E241+E253</f>
        <v>1899</v>
      </c>
      <c r="F239" s="129">
        <f t="shared" si="60"/>
        <v>2045</v>
      </c>
    </row>
    <row r="240" spans="1:6" ht="12.75">
      <c r="A240" s="10"/>
      <c r="B240" s="19"/>
      <c r="C240" s="103" t="s">
        <v>5</v>
      </c>
      <c r="D240" s="104">
        <f t="shared" si="60"/>
        <v>5155</v>
      </c>
      <c r="E240" s="104">
        <f>E242+E254</f>
        <v>0</v>
      </c>
      <c r="F240" s="104">
        <f t="shared" si="60"/>
        <v>5155</v>
      </c>
    </row>
    <row r="241" spans="1:6" ht="15.75" customHeight="1">
      <c r="A241" s="10"/>
      <c r="B241" s="246" t="s">
        <v>63</v>
      </c>
      <c r="C241" s="149" t="s">
        <v>4</v>
      </c>
      <c r="D241" s="247">
        <f aca="true" t="shared" si="61" ref="D241:F242">D243+D245+D247+D249+D251</f>
        <v>1045</v>
      </c>
      <c r="E241" s="247">
        <f>E243+E245+E247+E249+E251</f>
        <v>0</v>
      </c>
      <c r="F241" s="247">
        <f>F243+F245+F247+F249+F251</f>
        <v>1045</v>
      </c>
    </row>
    <row r="242" spans="1:6" ht="12.75">
      <c r="A242" s="10"/>
      <c r="B242" s="61"/>
      <c r="C242" s="74" t="s">
        <v>5</v>
      </c>
      <c r="D242" s="133">
        <f t="shared" si="61"/>
        <v>2565</v>
      </c>
      <c r="E242" s="133">
        <f>E244+E246+E248+E250+E252</f>
        <v>0</v>
      </c>
      <c r="F242" s="133">
        <f t="shared" si="61"/>
        <v>2565</v>
      </c>
    </row>
    <row r="243" spans="1:6" s="29" customFormat="1" ht="12.75">
      <c r="A243" s="794" t="s">
        <v>58</v>
      </c>
      <c r="B243" s="813" t="s">
        <v>411</v>
      </c>
      <c r="C243" s="378" t="s">
        <v>4</v>
      </c>
      <c r="D243" s="236">
        <f aca="true" t="shared" si="62" ref="D243:D252">E243+F243</f>
        <v>85</v>
      </c>
      <c r="E243" s="236">
        <v>0</v>
      </c>
      <c r="F243" s="236">
        <v>85</v>
      </c>
    </row>
    <row r="244" spans="1:6" s="29" customFormat="1" ht="12.75">
      <c r="A244" s="794"/>
      <c r="B244" s="814"/>
      <c r="C244" s="377" t="s">
        <v>5</v>
      </c>
      <c r="D244" s="186">
        <f t="shared" si="62"/>
        <v>1</v>
      </c>
      <c r="E244" s="186">
        <v>0</v>
      </c>
      <c r="F244" s="219">
        <v>1</v>
      </c>
    </row>
    <row r="245" spans="1:6" s="29" customFormat="1" ht="12.75">
      <c r="A245" s="794" t="s">
        <v>58</v>
      </c>
      <c r="B245" s="813" t="s">
        <v>412</v>
      </c>
      <c r="C245" s="378" t="s">
        <v>4</v>
      </c>
      <c r="D245" s="236">
        <f t="shared" si="62"/>
        <v>0</v>
      </c>
      <c r="E245" s="236">
        <v>0</v>
      </c>
      <c r="F245" s="236">
        <v>0</v>
      </c>
    </row>
    <row r="246" spans="1:6" s="29" customFormat="1" ht="12.75">
      <c r="A246" s="794"/>
      <c r="B246" s="814"/>
      <c r="C246" s="377" t="s">
        <v>5</v>
      </c>
      <c r="D246" s="186">
        <f t="shared" si="62"/>
        <v>1</v>
      </c>
      <c r="E246" s="186">
        <v>0</v>
      </c>
      <c r="F246" s="219">
        <v>1</v>
      </c>
    </row>
    <row r="247" spans="1:6" s="29" customFormat="1" ht="12.75">
      <c r="A247" s="794" t="s">
        <v>58</v>
      </c>
      <c r="B247" s="821" t="s">
        <v>413</v>
      </c>
      <c r="C247" s="378" t="s">
        <v>4</v>
      </c>
      <c r="D247" s="236">
        <f t="shared" si="62"/>
        <v>0</v>
      </c>
      <c r="E247" s="236">
        <v>0</v>
      </c>
      <c r="F247" s="236">
        <v>0</v>
      </c>
    </row>
    <row r="248" spans="1:6" s="29" customFormat="1" ht="12.75">
      <c r="A248" s="794"/>
      <c r="B248" s="822"/>
      <c r="C248" s="377" t="s">
        <v>5</v>
      </c>
      <c r="D248" s="186">
        <f t="shared" si="62"/>
        <v>956</v>
      </c>
      <c r="E248" s="186">
        <v>0</v>
      </c>
      <c r="F248" s="219">
        <v>956</v>
      </c>
    </row>
    <row r="249" spans="1:6" s="29" customFormat="1" ht="12.75">
      <c r="A249" s="794" t="s">
        <v>58</v>
      </c>
      <c r="B249" s="813" t="s">
        <v>414</v>
      </c>
      <c r="C249" s="378" t="s">
        <v>4</v>
      </c>
      <c r="D249" s="236">
        <f t="shared" si="62"/>
        <v>0</v>
      </c>
      <c r="E249" s="236">
        <v>0</v>
      </c>
      <c r="F249" s="236">
        <v>0</v>
      </c>
    </row>
    <row r="250" spans="1:6" s="29" customFormat="1" ht="12.75">
      <c r="A250" s="794"/>
      <c r="B250" s="814"/>
      <c r="C250" s="377" t="s">
        <v>5</v>
      </c>
      <c r="D250" s="186">
        <f t="shared" si="62"/>
        <v>1606</v>
      </c>
      <c r="E250" s="186">
        <v>0</v>
      </c>
      <c r="F250" s="219">
        <f>1603+3</f>
        <v>1606</v>
      </c>
    </row>
    <row r="251" spans="1:6" s="29" customFormat="1" ht="25.5">
      <c r="A251" s="794" t="s">
        <v>58</v>
      </c>
      <c r="B251" s="380" t="s">
        <v>415</v>
      </c>
      <c r="C251" s="378" t="s">
        <v>4</v>
      </c>
      <c r="D251" s="236">
        <f t="shared" si="62"/>
        <v>960</v>
      </c>
      <c r="E251" s="236">
        <v>0</v>
      </c>
      <c r="F251" s="236">
        <v>960</v>
      </c>
    </row>
    <row r="252" spans="1:6" s="29" customFormat="1" ht="12.75">
      <c r="A252" s="794"/>
      <c r="B252" s="379"/>
      <c r="C252" s="377" t="s">
        <v>5</v>
      </c>
      <c r="D252" s="186">
        <f t="shared" si="62"/>
        <v>1</v>
      </c>
      <c r="E252" s="186">
        <v>0</v>
      </c>
      <c r="F252" s="219">
        <v>1</v>
      </c>
    </row>
    <row r="253" spans="1:6" ht="27.75" customHeight="1">
      <c r="A253" s="18"/>
      <c r="B253" s="253" t="s">
        <v>70</v>
      </c>
      <c r="C253" s="75" t="s">
        <v>4</v>
      </c>
      <c r="D253" s="254">
        <f aca="true" t="shared" si="63" ref="D253:F254">D255+D257</f>
        <v>2899</v>
      </c>
      <c r="E253" s="254">
        <f>E255+E257</f>
        <v>1899</v>
      </c>
      <c r="F253" s="254">
        <f t="shared" si="63"/>
        <v>1000</v>
      </c>
    </row>
    <row r="254" spans="1:6" ht="15" customHeight="1">
      <c r="A254" s="18"/>
      <c r="B254" s="225"/>
      <c r="C254" s="75" t="s">
        <v>5</v>
      </c>
      <c r="D254" s="133">
        <f t="shared" si="63"/>
        <v>2590</v>
      </c>
      <c r="E254" s="133">
        <f>E256+E258</f>
        <v>0</v>
      </c>
      <c r="F254" s="133">
        <f t="shared" si="63"/>
        <v>2590</v>
      </c>
    </row>
    <row r="255" spans="1:6" s="57" customFormat="1" ht="12.75">
      <c r="A255" s="794" t="s">
        <v>58</v>
      </c>
      <c r="B255" s="813" t="s">
        <v>416</v>
      </c>
      <c r="C255" s="378" t="s">
        <v>4</v>
      </c>
      <c r="D255" s="236">
        <f>E255+F255</f>
        <v>1899</v>
      </c>
      <c r="E255" s="236">
        <v>1899</v>
      </c>
      <c r="F255" s="236">
        <v>0</v>
      </c>
    </row>
    <row r="256" spans="1:6" s="57" customFormat="1" ht="12.75">
      <c r="A256" s="794"/>
      <c r="B256" s="814"/>
      <c r="C256" s="377" t="s">
        <v>5</v>
      </c>
      <c r="D256" s="186">
        <f>E256+F256</f>
        <v>1899</v>
      </c>
      <c r="E256" s="186">
        <v>0</v>
      </c>
      <c r="F256" s="219">
        <f>1897+2</f>
        <v>1899</v>
      </c>
    </row>
    <row r="257" spans="1:6" s="29" customFormat="1" ht="20.25" customHeight="1">
      <c r="A257" s="794" t="s">
        <v>58</v>
      </c>
      <c r="B257" s="813" t="s">
        <v>186</v>
      </c>
      <c r="C257" s="378" t="s">
        <v>4</v>
      </c>
      <c r="D257" s="236">
        <f>E257+F257</f>
        <v>1000</v>
      </c>
      <c r="E257" s="236">
        <v>0</v>
      </c>
      <c r="F257" s="236">
        <v>1000</v>
      </c>
    </row>
    <row r="258" spans="1:6" s="29" customFormat="1" ht="20.25" customHeight="1">
      <c r="A258" s="794"/>
      <c r="B258" s="814"/>
      <c r="C258" s="377" t="s">
        <v>5</v>
      </c>
      <c r="D258" s="186">
        <f>E258+F258</f>
        <v>691</v>
      </c>
      <c r="E258" s="186">
        <v>0</v>
      </c>
      <c r="F258" s="219">
        <f>691</f>
        <v>691</v>
      </c>
    </row>
    <row r="259" spans="1:6" s="57" customFormat="1" ht="12.75">
      <c r="A259" s="124"/>
      <c r="B259" s="782" t="s">
        <v>125</v>
      </c>
      <c r="C259" s="783"/>
      <c r="D259" s="783"/>
      <c r="E259" s="783"/>
      <c r="F259" s="784"/>
    </row>
    <row r="260" spans="1:6" ht="12.75">
      <c r="A260" s="10"/>
      <c r="B260" s="749" t="s">
        <v>8</v>
      </c>
      <c r="C260" s="749"/>
      <c r="D260" s="749"/>
      <c r="E260" s="749"/>
      <c r="F260" s="750"/>
    </row>
    <row r="261" spans="1:6" ht="12.75">
      <c r="A261" s="10"/>
      <c r="B261" s="63" t="s">
        <v>12</v>
      </c>
      <c r="C261" s="60" t="s">
        <v>4</v>
      </c>
      <c r="D261" s="62">
        <f aca="true" t="shared" si="64" ref="D261:F262">D263</f>
        <v>2161</v>
      </c>
      <c r="E261" s="62">
        <f aca="true" t="shared" si="65" ref="E261:E266">E263</f>
        <v>0</v>
      </c>
      <c r="F261" s="62">
        <f t="shared" si="64"/>
        <v>2161</v>
      </c>
    </row>
    <row r="262" spans="1:6" ht="13.5" thickBot="1">
      <c r="A262" s="10"/>
      <c r="B262" s="201"/>
      <c r="C262" s="202" t="s">
        <v>5</v>
      </c>
      <c r="D262" s="203">
        <f t="shared" si="64"/>
        <v>43</v>
      </c>
      <c r="E262" s="203">
        <f t="shared" si="65"/>
        <v>0</v>
      </c>
      <c r="F262" s="203">
        <f t="shared" si="64"/>
        <v>43</v>
      </c>
    </row>
    <row r="263" spans="1:6" ht="12.75">
      <c r="A263" s="10"/>
      <c r="B263" s="107" t="s">
        <v>24</v>
      </c>
      <c r="C263" s="124" t="s">
        <v>4</v>
      </c>
      <c r="D263" s="155">
        <f aca="true" t="shared" si="66" ref="D263:F264">D265</f>
        <v>2161</v>
      </c>
      <c r="E263" s="155">
        <f t="shared" si="65"/>
        <v>0</v>
      </c>
      <c r="F263" s="155">
        <f t="shared" si="66"/>
        <v>2161</v>
      </c>
    </row>
    <row r="264" spans="1:6" ht="12.75">
      <c r="A264" s="10"/>
      <c r="B264" s="21" t="s">
        <v>10</v>
      </c>
      <c r="C264" s="156" t="s">
        <v>5</v>
      </c>
      <c r="D264" s="157">
        <f t="shared" si="66"/>
        <v>43</v>
      </c>
      <c r="E264" s="157">
        <f t="shared" si="65"/>
        <v>0</v>
      </c>
      <c r="F264" s="157">
        <f t="shared" si="66"/>
        <v>43</v>
      </c>
    </row>
    <row r="265" spans="1:6" ht="12.75">
      <c r="A265" s="10"/>
      <c r="B265" s="198" t="s">
        <v>37</v>
      </c>
      <c r="C265" s="128" t="s">
        <v>4</v>
      </c>
      <c r="D265" s="129">
        <f aca="true" t="shared" si="67" ref="D265:F266">D267</f>
        <v>2161</v>
      </c>
      <c r="E265" s="129">
        <f t="shared" si="65"/>
        <v>0</v>
      </c>
      <c r="F265" s="129">
        <f t="shared" si="67"/>
        <v>2161</v>
      </c>
    </row>
    <row r="266" spans="1:6" ht="12.75">
      <c r="A266" s="10"/>
      <c r="B266" s="19"/>
      <c r="C266" s="103" t="s">
        <v>5</v>
      </c>
      <c r="D266" s="104">
        <f t="shared" si="67"/>
        <v>43</v>
      </c>
      <c r="E266" s="104">
        <f t="shared" si="65"/>
        <v>0</v>
      </c>
      <c r="F266" s="104">
        <f t="shared" si="67"/>
        <v>43</v>
      </c>
    </row>
    <row r="267" spans="1:6" ht="15.75" customHeight="1">
      <c r="A267" s="10"/>
      <c r="B267" s="246" t="s">
        <v>56</v>
      </c>
      <c r="C267" s="149" t="s">
        <v>4</v>
      </c>
      <c r="D267" s="247">
        <f aca="true" t="shared" si="68" ref="D267:F268">D269+D271+D273+D275</f>
        <v>2161</v>
      </c>
      <c r="E267" s="247">
        <f t="shared" si="68"/>
        <v>0</v>
      </c>
      <c r="F267" s="247">
        <f t="shared" si="68"/>
        <v>2161</v>
      </c>
    </row>
    <row r="268" spans="1:6" ht="12.75">
      <c r="A268" s="10"/>
      <c r="B268" s="61"/>
      <c r="C268" s="74" t="s">
        <v>5</v>
      </c>
      <c r="D268" s="133">
        <f t="shared" si="68"/>
        <v>43</v>
      </c>
      <c r="E268" s="133">
        <f t="shared" si="68"/>
        <v>0</v>
      </c>
      <c r="F268" s="133">
        <f t="shared" si="68"/>
        <v>43</v>
      </c>
    </row>
    <row r="269" spans="1:6" s="29" customFormat="1" ht="12.75">
      <c r="A269" s="794" t="s">
        <v>58</v>
      </c>
      <c r="B269" s="804" t="s">
        <v>183</v>
      </c>
      <c r="C269" s="244" t="s">
        <v>4</v>
      </c>
      <c r="D269" s="236">
        <f aca="true" t="shared" si="69" ref="D269:D274">E269+F269</f>
        <v>500</v>
      </c>
      <c r="E269" s="236">
        <v>0</v>
      </c>
      <c r="F269" s="236">
        <v>500</v>
      </c>
    </row>
    <row r="270" spans="1:6" s="29" customFormat="1" ht="12.75">
      <c r="A270" s="794"/>
      <c r="B270" s="805"/>
      <c r="C270" s="243" t="s">
        <v>5</v>
      </c>
      <c r="D270" s="186">
        <f t="shared" si="69"/>
        <v>1</v>
      </c>
      <c r="E270" s="186">
        <v>0</v>
      </c>
      <c r="F270" s="219">
        <v>1</v>
      </c>
    </row>
    <row r="271" spans="1:6" s="29" customFormat="1" ht="17.25" customHeight="1">
      <c r="A271" s="794" t="s">
        <v>58</v>
      </c>
      <c r="B271" s="804" t="s">
        <v>184</v>
      </c>
      <c r="C271" s="244" t="s">
        <v>4</v>
      </c>
      <c r="D271" s="236">
        <f t="shared" si="69"/>
        <v>161</v>
      </c>
      <c r="E271" s="236">
        <v>0</v>
      </c>
      <c r="F271" s="236">
        <v>161</v>
      </c>
    </row>
    <row r="272" spans="1:6" s="29" customFormat="1" ht="16.5" customHeight="1">
      <c r="A272" s="794"/>
      <c r="B272" s="805"/>
      <c r="C272" s="243" t="s">
        <v>5</v>
      </c>
      <c r="D272" s="186">
        <f t="shared" si="69"/>
        <v>1</v>
      </c>
      <c r="E272" s="186">
        <v>0</v>
      </c>
      <c r="F272" s="219">
        <v>1</v>
      </c>
    </row>
    <row r="273" spans="1:6" s="29" customFormat="1" ht="20.25" customHeight="1">
      <c r="A273" s="794" t="s">
        <v>58</v>
      </c>
      <c r="B273" s="804" t="s">
        <v>185</v>
      </c>
      <c r="C273" s="244" t="s">
        <v>4</v>
      </c>
      <c r="D273" s="236">
        <f t="shared" si="69"/>
        <v>1000</v>
      </c>
      <c r="E273" s="236">
        <v>0</v>
      </c>
      <c r="F273" s="236">
        <v>1000</v>
      </c>
    </row>
    <row r="274" spans="1:6" s="29" customFormat="1" ht="20.25" customHeight="1">
      <c r="A274" s="794"/>
      <c r="B274" s="805"/>
      <c r="C274" s="243" t="s">
        <v>5</v>
      </c>
      <c r="D274" s="186">
        <f t="shared" si="69"/>
        <v>1</v>
      </c>
      <c r="E274" s="186">
        <v>0</v>
      </c>
      <c r="F274" s="219">
        <v>1</v>
      </c>
    </row>
    <row r="275" spans="1:6" s="68" customFormat="1" ht="20.25" customHeight="1">
      <c r="A275" s="810" t="s">
        <v>58</v>
      </c>
      <c r="B275" s="804" t="s">
        <v>441</v>
      </c>
      <c r="C275" s="383" t="s">
        <v>4</v>
      </c>
      <c r="D275" s="236">
        <f>E275+F275</f>
        <v>500</v>
      </c>
      <c r="E275" s="236">
        <v>0</v>
      </c>
      <c r="F275" s="236">
        <v>500</v>
      </c>
    </row>
    <row r="276" spans="1:6" s="68" customFormat="1" ht="20.25" customHeight="1">
      <c r="A276" s="810"/>
      <c r="B276" s="805"/>
      <c r="C276" s="384" t="s">
        <v>5</v>
      </c>
      <c r="D276" s="186">
        <f>E276+F276</f>
        <v>40</v>
      </c>
      <c r="E276" s="186">
        <v>0</v>
      </c>
      <c r="F276" s="219">
        <v>40</v>
      </c>
    </row>
    <row r="277" spans="1:6" s="57" customFormat="1" ht="12.75">
      <c r="A277" s="124"/>
      <c r="B277" s="735" t="s">
        <v>139</v>
      </c>
      <c r="C277" s="761"/>
      <c r="D277" s="761"/>
      <c r="E277" s="761"/>
      <c r="F277" s="762"/>
    </row>
    <row r="278" spans="1:6" ht="12.75">
      <c r="A278" s="10"/>
      <c r="B278" s="749" t="s">
        <v>8</v>
      </c>
      <c r="C278" s="749"/>
      <c r="D278" s="749"/>
      <c r="E278" s="749"/>
      <c r="F278" s="750"/>
    </row>
    <row r="279" spans="1:6" ht="12.75">
      <c r="A279" s="10"/>
      <c r="B279" s="63" t="s">
        <v>12</v>
      </c>
      <c r="C279" s="60" t="s">
        <v>4</v>
      </c>
      <c r="D279" s="62">
        <f aca="true" t="shared" si="70" ref="D279:F280">D281</f>
        <v>5311</v>
      </c>
      <c r="E279" s="62">
        <f aca="true" t="shared" si="71" ref="E279:E284">E281</f>
        <v>3421</v>
      </c>
      <c r="F279" s="62">
        <f t="shared" si="70"/>
        <v>1890</v>
      </c>
    </row>
    <row r="280" spans="1:6" ht="13.5" thickBot="1">
      <c r="A280" s="10"/>
      <c r="B280" s="201"/>
      <c r="C280" s="202" t="s">
        <v>5</v>
      </c>
      <c r="D280" s="203">
        <f t="shared" si="70"/>
        <v>3322</v>
      </c>
      <c r="E280" s="203">
        <f t="shared" si="71"/>
        <v>1654</v>
      </c>
      <c r="F280" s="203">
        <f t="shared" si="70"/>
        <v>1668</v>
      </c>
    </row>
    <row r="281" spans="1:6" ht="12.75">
      <c r="A281" s="10"/>
      <c r="B281" s="107" t="s">
        <v>24</v>
      </c>
      <c r="C281" s="124" t="s">
        <v>4</v>
      </c>
      <c r="D281" s="155">
        <f aca="true" t="shared" si="72" ref="D281:F282">D283</f>
        <v>5311</v>
      </c>
      <c r="E281" s="155">
        <f t="shared" si="71"/>
        <v>3421</v>
      </c>
      <c r="F281" s="155">
        <f t="shared" si="72"/>
        <v>1890</v>
      </c>
    </row>
    <row r="282" spans="1:6" ht="12.75">
      <c r="A282" s="10"/>
      <c r="B282" s="21" t="s">
        <v>10</v>
      </c>
      <c r="C282" s="156" t="s">
        <v>5</v>
      </c>
      <c r="D282" s="157">
        <f t="shared" si="72"/>
        <v>3322</v>
      </c>
      <c r="E282" s="157">
        <f t="shared" si="71"/>
        <v>1654</v>
      </c>
      <c r="F282" s="157">
        <f t="shared" si="72"/>
        <v>1668</v>
      </c>
    </row>
    <row r="283" spans="1:6" ht="12.75">
      <c r="A283" s="10"/>
      <c r="B283" s="198" t="s">
        <v>37</v>
      </c>
      <c r="C283" s="190" t="s">
        <v>4</v>
      </c>
      <c r="D283" s="62">
        <f aca="true" t="shared" si="73" ref="D283:F284">D285</f>
        <v>5311</v>
      </c>
      <c r="E283" s="62">
        <f t="shared" si="71"/>
        <v>3421</v>
      </c>
      <c r="F283" s="62">
        <f t="shared" si="73"/>
        <v>1890</v>
      </c>
    </row>
    <row r="284" spans="1:6" ht="12.75">
      <c r="A284" s="10"/>
      <c r="B284" s="14"/>
      <c r="C284" s="98" t="s">
        <v>5</v>
      </c>
      <c r="D284" s="62">
        <f t="shared" si="73"/>
        <v>3322</v>
      </c>
      <c r="E284" s="62">
        <f t="shared" si="71"/>
        <v>1654</v>
      </c>
      <c r="F284" s="62">
        <f t="shared" si="73"/>
        <v>1668</v>
      </c>
    </row>
    <row r="285" spans="1:6" s="57" customFormat="1" ht="12.75">
      <c r="A285" s="124"/>
      <c r="B285" s="217" t="s">
        <v>72</v>
      </c>
      <c r="C285" s="190" t="s">
        <v>4</v>
      </c>
      <c r="D285" s="218">
        <f>D287+D289+D291+D293</f>
        <v>5311</v>
      </c>
      <c r="E285" s="218">
        <f>E287+E289+E291+E293</f>
        <v>3421</v>
      </c>
      <c r="F285" s="218">
        <f aca="true" t="shared" si="74" ref="D285:F286">F287+F289+F291+F293</f>
        <v>1890</v>
      </c>
    </row>
    <row r="286" spans="1:6" s="57" customFormat="1" ht="12.75">
      <c r="A286" s="124"/>
      <c r="B286" s="225"/>
      <c r="C286" s="98" t="s">
        <v>5</v>
      </c>
      <c r="D286" s="133">
        <f t="shared" si="74"/>
        <v>3322</v>
      </c>
      <c r="E286" s="133">
        <f>E288+E290+E292+E294</f>
        <v>1654</v>
      </c>
      <c r="F286" s="133">
        <f t="shared" si="74"/>
        <v>1668</v>
      </c>
    </row>
    <row r="287" spans="1:6" s="29" customFormat="1" ht="18" customHeight="1">
      <c r="A287" s="794" t="s">
        <v>58</v>
      </c>
      <c r="B287" s="820" t="s">
        <v>179</v>
      </c>
      <c r="C287" s="244" t="s">
        <v>4</v>
      </c>
      <c r="D287" s="236">
        <f aca="true" t="shared" si="75" ref="D287:D292">E287+F287</f>
        <v>2945</v>
      </c>
      <c r="E287" s="236">
        <v>2945</v>
      </c>
      <c r="F287" s="236">
        <v>0</v>
      </c>
    </row>
    <row r="288" spans="1:6" s="29" customFormat="1" ht="20.25" customHeight="1">
      <c r="A288" s="794"/>
      <c r="B288" s="820"/>
      <c r="C288" s="243" t="s">
        <v>5</v>
      </c>
      <c r="D288" s="186">
        <f t="shared" si="75"/>
        <v>2947</v>
      </c>
      <c r="E288" s="186">
        <v>1654</v>
      </c>
      <c r="F288" s="219">
        <v>1293</v>
      </c>
    </row>
    <row r="289" spans="1:6" s="29" customFormat="1" ht="16.5" customHeight="1">
      <c r="A289" s="794" t="s">
        <v>58</v>
      </c>
      <c r="B289" s="803" t="s">
        <v>180</v>
      </c>
      <c r="C289" s="243" t="s">
        <v>4</v>
      </c>
      <c r="D289" s="186">
        <f t="shared" si="75"/>
        <v>1590</v>
      </c>
      <c r="E289" s="186">
        <v>0</v>
      </c>
      <c r="F289" s="186">
        <v>1590</v>
      </c>
    </row>
    <row r="290" spans="1:6" s="29" customFormat="1" ht="21.75" customHeight="1">
      <c r="A290" s="794"/>
      <c r="B290" s="803"/>
      <c r="C290" s="244" t="s">
        <v>5</v>
      </c>
      <c r="D290" s="236">
        <f t="shared" si="75"/>
        <v>1</v>
      </c>
      <c r="E290" s="236">
        <v>0</v>
      </c>
      <c r="F290" s="517">
        <v>1</v>
      </c>
    </row>
    <row r="291" spans="1:6" s="29" customFormat="1" ht="19.5" customHeight="1">
      <c r="A291" s="794" t="s">
        <v>58</v>
      </c>
      <c r="B291" s="820" t="s">
        <v>181</v>
      </c>
      <c r="C291" s="244" t="s">
        <v>4</v>
      </c>
      <c r="D291" s="236">
        <f t="shared" si="75"/>
        <v>476</v>
      </c>
      <c r="E291" s="236">
        <v>476</v>
      </c>
      <c r="F291" s="236">
        <v>0</v>
      </c>
    </row>
    <row r="292" spans="1:6" s="29" customFormat="1" ht="21.75" customHeight="1">
      <c r="A292" s="794"/>
      <c r="B292" s="820"/>
      <c r="C292" s="243" t="s">
        <v>5</v>
      </c>
      <c r="D292" s="186">
        <f t="shared" si="75"/>
        <v>373</v>
      </c>
      <c r="E292" s="186">
        <v>0</v>
      </c>
      <c r="F292" s="219">
        <v>373</v>
      </c>
    </row>
    <row r="293" spans="1:6" s="29" customFormat="1" ht="20.25" customHeight="1">
      <c r="A293" s="794" t="s">
        <v>58</v>
      </c>
      <c r="B293" s="820" t="s">
        <v>182</v>
      </c>
      <c r="C293" s="244" t="s">
        <v>4</v>
      </c>
      <c r="D293" s="236">
        <f>E293+F293</f>
        <v>300</v>
      </c>
      <c r="E293" s="236">
        <v>0</v>
      </c>
      <c r="F293" s="236">
        <v>300</v>
      </c>
    </row>
    <row r="294" spans="1:6" s="29" customFormat="1" ht="24.75" customHeight="1">
      <c r="A294" s="802"/>
      <c r="B294" s="820"/>
      <c r="C294" s="243" t="s">
        <v>5</v>
      </c>
      <c r="D294" s="186">
        <f>E294+F294</f>
        <v>1</v>
      </c>
      <c r="E294" s="186">
        <v>0</v>
      </c>
      <c r="F294" s="219">
        <v>1</v>
      </c>
    </row>
  </sheetData>
  <sheetProtection/>
  <mergeCells count="83">
    <mergeCell ref="A178:A179"/>
    <mergeCell ref="A182:A183"/>
    <mergeCell ref="A184:A185"/>
    <mergeCell ref="B167:F167"/>
    <mergeCell ref="B112:F112"/>
    <mergeCell ref="B119:F119"/>
    <mergeCell ref="B120:F120"/>
    <mergeCell ref="B180:B181"/>
    <mergeCell ref="B182:B183"/>
    <mergeCell ref="B87:F87"/>
    <mergeCell ref="B88:F88"/>
    <mergeCell ref="B103:F103"/>
    <mergeCell ref="B104:F104"/>
    <mergeCell ref="B111:F111"/>
    <mergeCell ref="A176:A177"/>
    <mergeCell ref="B166:F166"/>
    <mergeCell ref="B157:F157"/>
    <mergeCell ref="B7:F7"/>
    <mergeCell ref="B8:F8"/>
    <mergeCell ref="A12:A15"/>
    <mergeCell ref="F12:F15"/>
    <mergeCell ref="A180:A181"/>
    <mergeCell ref="B176:B177"/>
    <mergeCell ref="B178:B179"/>
    <mergeCell ref="B145:F145"/>
    <mergeCell ref="B146:F146"/>
    <mergeCell ref="B55:F55"/>
    <mergeCell ref="B202:F202"/>
    <mergeCell ref="B203:F203"/>
    <mergeCell ref="B135:F135"/>
    <mergeCell ref="B72:F72"/>
    <mergeCell ref="B39:F39"/>
    <mergeCell ref="B40:F40"/>
    <mergeCell ref="B56:F56"/>
    <mergeCell ref="B71:F71"/>
    <mergeCell ref="B184:B185"/>
    <mergeCell ref="B136:F136"/>
    <mergeCell ref="B293:B294"/>
    <mergeCell ref="B255:B256"/>
    <mergeCell ref="B257:B258"/>
    <mergeCell ref="B233:F233"/>
    <mergeCell ref="B234:F234"/>
    <mergeCell ref="B277:F277"/>
    <mergeCell ref="B271:B272"/>
    <mergeCell ref="B247:B248"/>
    <mergeCell ref="B275:B276"/>
    <mergeCell ref="A289:A290"/>
    <mergeCell ref="A245:A246"/>
    <mergeCell ref="A243:A244"/>
    <mergeCell ref="A291:A292"/>
    <mergeCell ref="B273:B274"/>
    <mergeCell ref="B259:F259"/>
    <mergeCell ref="B287:B288"/>
    <mergeCell ref="B291:B292"/>
    <mergeCell ref="A247:A248"/>
    <mergeCell ref="A275:A276"/>
    <mergeCell ref="A212:A213"/>
    <mergeCell ref="A155:A156"/>
    <mergeCell ref="A251:A252"/>
    <mergeCell ref="B212:B213"/>
    <mergeCell ref="B278:F278"/>
    <mergeCell ref="B243:B244"/>
    <mergeCell ref="B245:B246"/>
    <mergeCell ref="B218:F218"/>
    <mergeCell ref="B249:B250"/>
    <mergeCell ref="B155:B156"/>
    <mergeCell ref="A273:A274"/>
    <mergeCell ref="B260:F260"/>
    <mergeCell ref="B269:B270"/>
    <mergeCell ref="B214:B215"/>
    <mergeCell ref="A216:A217"/>
    <mergeCell ref="B216:B217"/>
    <mergeCell ref="A255:A256"/>
    <mergeCell ref="B187:F187"/>
    <mergeCell ref="E12:E15"/>
    <mergeCell ref="A293:A294"/>
    <mergeCell ref="A271:A272"/>
    <mergeCell ref="A269:A270"/>
    <mergeCell ref="A257:A258"/>
    <mergeCell ref="A214:A215"/>
    <mergeCell ref="B289:B290"/>
    <mergeCell ref="A249:A250"/>
    <mergeCell ref="A287:A288"/>
  </mergeCells>
  <printOptions horizontalCentered="1"/>
  <pageMargins left="0.1968503937007874" right="0.1968503937007874" top="0.3937007874015748" bottom="0.3937007874015748" header="0.31496062992125984" footer="0.31496062992125984"/>
  <pageSetup fitToHeight="30" horizontalDpi="600" verticalDpi="600" orientation="portrait" paperSize="9" scale="99" r:id="rId1"/>
  <rowBreaks count="3" manualBreakCount="3">
    <brk id="156" max="5" man="1"/>
    <brk id="205" max="5" man="1"/>
    <brk id="252" max="5" man="1"/>
  </rowBreaks>
</worksheet>
</file>

<file path=xl/worksheets/sheet7.xml><?xml version="1.0" encoding="utf-8"?>
<worksheet xmlns="http://schemas.openxmlformats.org/spreadsheetml/2006/main" xmlns:r="http://schemas.openxmlformats.org/officeDocument/2006/relationships">
  <sheetPr>
    <tabColor rgb="FF92D050"/>
  </sheetPr>
  <dimension ref="A1:O329"/>
  <sheetViews>
    <sheetView zoomScaleSheetLayoutView="100" zoomScalePageLayoutView="0" workbookViewId="0" topLeftCell="A1">
      <pane xSplit="2" ySplit="15" topLeftCell="C16" activePane="bottomRight" state="frozen"/>
      <selection pane="topLeft" activeCell="A1" sqref="A1"/>
      <selection pane="topRight" activeCell="B1" sqref="B1"/>
      <selection pane="bottomLeft" activeCell="A17" sqref="A17"/>
      <selection pane="bottomRight" activeCell="C335" sqref="C335"/>
    </sheetView>
  </sheetViews>
  <sheetFormatPr defaultColWidth="9.140625" defaultRowHeight="12.75"/>
  <cols>
    <col min="1" max="1" width="9.140625" style="159" customWidth="1"/>
    <col min="2" max="2" width="52.7109375" style="29" customWidth="1"/>
    <col min="3" max="3" width="4.57421875" style="159" customWidth="1"/>
    <col min="4" max="4" width="11.421875" style="29" customWidth="1"/>
    <col min="5" max="5" width="13.28125" style="29" customWidth="1"/>
    <col min="6" max="6" width="11.57421875" style="160" customWidth="1"/>
    <col min="7" max="7" width="9.140625" style="29" customWidth="1"/>
    <col min="8" max="9" width="11.7109375" style="29" customWidth="1"/>
    <col min="10" max="16384" width="9.140625" style="29" customWidth="1"/>
  </cols>
  <sheetData>
    <row r="1" spans="2:5" ht="12.75">
      <c r="B1" s="57" t="s">
        <v>103</v>
      </c>
      <c r="E1" s="354" t="s">
        <v>78</v>
      </c>
    </row>
    <row r="2" spans="4:5" ht="14.25">
      <c r="D2" s="162"/>
      <c r="E2" s="355" t="s">
        <v>79</v>
      </c>
    </row>
    <row r="3" spans="4:6" ht="12.75">
      <c r="D3" s="162"/>
      <c r="E3" s="25"/>
      <c r="F3" s="29"/>
    </row>
    <row r="4" spans="2:5" ht="12.75">
      <c r="B4" s="29" t="s">
        <v>6</v>
      </c>
      <c r="E4" s="163"/>
    </row>
    <row r="5" spans="2:5" ht="12.75">
      <c r="B5" s="29" t="s">
        <v>7</v>
      </c>
      <c r="E5" s="163"/>
    </row>
    <row r="6" ht="12.75">
      <c r="E6" s="163"/>
    </row>
    <row r="7" spans="2:6" ht="12.75">
      <c r="B7" s="754" t="s">
        <v>33</v>
      </c>
      <c r="C7" s="754"/>
      <c r="D7" s="754"/>
      <c r="E7" s="754"/>
      <c r="F7" s="754"/>
    </row>
    <row r="8" spans="2:6" ht="12.75">
      <c r="B8" s="754" t="s">
        <v>77</v>
      </c>
      <c r="C8" s="754"/>
      <c r="D8" s="754"/>
      <c r="E8" s="754"/>
      <c r="F8" s="754"/>
    </row>
    <row r="9" spans="2:6" ht="12.75">
      <c r="B9" s="22"/>
      <c r="C9" s="22"/>
      <c r="D9" s="22"/>
      <c r="E9" s="22"/>
      <c r="F9" s="44"/>
    </row>
    <row r="10" spans="2:6" ht="12.75">
      <c r="B10" s="95"/>
      <c r="C10" s="22"/>
      <c r="D10" s="22"/>
      <c r="E10" s="22"/>
      <c r="F10" s="44"/>
    </row>
    <row r="11" spans="3:6" ht="12.75">
      <c r="C11" s="166"/>
      <c r="D11" s="167"/>
      <c r="E11" s="95"/>
      <c r="F11" s="169" t="s">
        <v>40</v>
      </c>
    </row>
    <row r="12" spans="1:6" ht="12.75" customHeight="1">
      <c r="A12" s="722" t="s">
        <v>53</v>
      </c>
      <c r="B12" s="147" t="s">
        <v>386</v>
      </c>
      <c r="C12" s="170" t="s">
        <v>1</v>
      </c>
      <c r="D12" s="170" t="s">
        <v>0</v>
      </c>
      <c r="E12" s="724" t="s">
        <v>442</v>
      </c>
      <c r="F12" s="724" t="s">
        <v>46</v>
      </c>
    </row>
    <row r="13" spans="1:6" ht="12.75" customHeight="1">
      <c r="A13" s="723"/>
      <c r="B13" s="148" t="s">
        <v>9</v>
      </c>
      <c r="C13" s="125"/>
      <c r="D13" s="125"/>
      <c r="E13" s="745"/>
      <c r="F13" s="725"/>
    </row>
    <row r="14" spans="1:6" ht="12.75">
      <c r="A14" s="723"/>
      <c r="B14" s="148" t="s">
        <v>164</v>
      </c>
      <c r="C14" s="125"/>
      <c r="D14" s="172"/>
      <c r="E14" s="745"/>
      <c r="F14" s="725"/>
    </row>
    <row r="15" spans="1:6" ht="12.75">
      <c r="A15" s="723"/>
      <c r="B15" s="140"/>
      <c r="C15" s="138"/>
      <c r="D15" s="173"/>
      <c r="E15" s="746"/>
      <c r="F15" s="726"/>
    </row>
    <row r="16" spans="1:6" s="159" customFormat="1" ht="12.75">
      <c r="A16" s="125"/>
      <c r="B16" s="175">
        <v>0</v>
      </c>
      <c r="C16" s="102">
        <v>1</v>
      </c>
      <c r="D16" s="102" t="s">
        <v>447</v>
      </c>
      <c r="E16" s="102">
        <v>3</v>
      </c>
      <c r="F16" s="102">
        <v>4</v>
      </c>
    </row>
    <row r="17" spans="1:6" ht="15.75">
      <c r="A17" s="125"/>
      <c r="B17" s="106" t="s">
        <v>12</v>
      </c>
      <c r="C17" s="64" t="s">
        <v>4</v>
      </c>
      <c r="D17" s="62">
        <f aca="true" t="shared" si="0" ref="D17:F18">D19</f>
        <v>745743.51</v>
      </c>
      <c r="E17" s="62">
        <f>E19</f>
        <v>320619</v>
      </c>
      <c r="F17" s="62">
        <f t="shared" si="0"/>
        <v>425124.51</v>
      </c>
    </row>
    <row r="18" spans="1:6" ht="13.5" thickBot="1">
      <c r="A18" s="125"/>
      <c r="B18" s="134"/>
      <c r="C18" s="205" t="s">
        <v>5</v>
      </c>
      <c r="D18" s="203">
        <f t="shared" si="0"/>
        <v>148506.46</v>
      </c>
      <c r="E18" s="203">
        <f>E20</f>
        <v>126022</v>
      </c>
      <c r="F18" s="203">
        <f t="shared" si="0"/>
        <v>22484.46</v>
      </c>
    </row>
    <row r="19" spans="1:6" ht="12.75">
      <c r="A19" s="125"/>
      <c r="B19" s="107" t="s">
        <v>24</v>
      </c>
      <c r="C19" s="124" t="s">
        <v>4</v>
      </c>
      <c r="D19" s="155">
        <f aca="true" t="shared" si="1" ref="D19:F20">D29</f>
        <v>745743.51</v>
      </c>
      <c r="E19" s="155">
        <f>E29</f>
        <v>320619</v>
      </c>
      <c r="F19" s="155">
        <f t="shared" si="1"/>
        <v>425124.51</v>
      </c>
    </row>
    <row r="20" spans="1:6" ht="12.75">
      <c r="A20" s="125"/>
      <c r="B20" s="93" t="s">
        <v>10</v>
      </c>
      <c r="C20" s="156" t="s">
        <v>5</v>
      </c>
      <c r="D20" s="157">
        <f t="shared" si="1"/>
        <v>148506.46</v>
      </c>
      <c r="E20" s="157">
        <f>E30</f>
        <v>126022</v>
      </c>
      <c r="F20" s="157">
        <f>F30</f>
        <v>22484.46</v>
      </c>
    </row>
    <row r="21" spans="1:6" ht="12.75" hidden="1">
      <c r="A21" s="125"/>
      <c r="B21" s="108" t="s">
        <v>29</v>
      </c>
      <c r="C21" s="128" t="s">
        <v>4</v>
      </c>
      <c r="D21" s="63"/>
      <c r="E21" s="62"/>
      <c r="F21" s="62"/>
    </row>
    <row r="22" spans="1:6" ht="12.75" hidden="1">
      <c r="A22" s="125"/>
      <c r="B22" s="140"/>
      <c r="C22" s="103" t="s">
        <v>5</v>
      </c>
      <c r="D22" s="123"/>
      <c r="E22" s="104"/>
      <c r="F22" s="104"/>
    </row>
    <row r="23" spans="1:6" ht="12.75" hidden="1">
      <c r="A23" s="125"/>
      <c r="B23" s="109" t="s">
        <v>43</v>
      </c>
      <c r="C23" s="128" t="s">
        <v>4</v>
      </c>
      <c r="D23" s="217"/>
      <c r="E23" s="129"/>
      <c r="F23" s="129"/>
    </row>
    <row r="24" spans="1:6" ht="12.75" hidden="1">
      <c r="A24" s="125"/>
      <c r="B24" s="110"/>
      <c r="C24" s="103" t="s">
        <v>5</v>
      </c>
      <c r="D24" s="225"/>
      <c r="E24" s="104"/>
      <c r="F24" s="104"/>
    </row>
    <row r="25" spans="1:6" ht="12.75" hidden="1">
      <c r="A25" s="125"/>
      <c r="B25" s="109" t="s">
        <v>30</v>
      </c>
      <c r="C25" s="60" t="s">
        <v>4</v>
      </c>
      <c r="D25" s="61"/>
      <c r="E25" s="62"/>
      <c r="F25" s="62"/>
    </row>
    <row r="26" spans="1:6" ht="15" customHeight="1" hidden="1">
      <c r="A26" s="125"/>
      <c r="B26" s="110" t="s">
        <v>31</v>
      </c>
      <c r="C26" s="103" t="s">
        <v>5</v>
      </c>
      <c r="D26" s="225"/>
      <c r="E26" s="104"/>
      <c r="F26" s="104"/>
    </row>
    <row r="27" spans="1:6" ht="15" customHeight="1" hidden="1">
      <c r="A27" s="125"/>
      <c r="B27" s="109" t="s">
        <v>41</v>
      </c>
      <c r="C27" s="60" t="s">
        <v>4</v>
      </c>
      <c r="D27" s="217"/>
      <c r="E27" s="129"/>
      <c r="F27" s="129"/>
    </row>
    <row r="28" spans="1:6" ht="15" customHeight="1" hidden="1">
      <c r="A28" s="125"/>
      <c r="B28" s="110" t="s">
        <v>42</v>
      </c>
      <c r="C28" s="103" t="s">
        <v>5</v>
      </c>
      <c r="D28" s="225"/>
      <c r="E28" s="62"/>
      <c r="F28" s="62"/>
    </row>
    <row r="29" spans="1:6" ht="12.75">
      <c r="A29" s="125"/>
      <c r="B29" s="121" t="s">
        <v>37</v>
      </c>
      <c r="C29" s="60" t="s">
        <v>4</v>
      </c>
      <c r="D29" s="129">
        <f aca="true" t="shared" si="2" ref="D29:F30">D43+D59+D67+D99</f>
        <v>745743.51</v>
      </c>
      <c r="E29" s="129">
        <f>E43+E59+E67+E99</f>
        <v>320619</v>
      </c>
      <c r="F29" s="129">
        <f t="shared" si="2"/>
        <v>425124.51</v>
      </c>
    </row>
    <row r="30" spans="1:6" ht="12.75">
      <c r="A30" s="125"/>
      <c r="B30" s="123" t="s">
        <v>126</v>
      </c>
      <c r="C30" s="103" t="s">
        <v>5</v>
      </c>
      <c r="D30" s="104">
        <f t="shared" si="2"/>
        <v>148506.46</v>
      </c>
      <c r="E30" s="104">
        <f>E44+E60+E68+E100</f>
        <v>126022</v>
      </c>
      <c r="F30" s="104">
        <f t="shared" si="2"/>
        <v>22484.46</v>
      </c>
    </row>
    <row r="31" spans="1:8" s="57" customFormat="1" ht="12.75">
      <c r="A31" s="124"/>
      <c r="B31" s="87" t="s">
        <v>56</v>
      </c>
      <c r="C31" s="74" t="s">
        <v>4</v>
      </c>
      <c r="D31" s="130">
        <f aca="true" t="shared" si="3" ref="D31:F36">D110</f>
        <v>711585.51</v>
      </c>
      <c r="E31" s="130">
        <f aca="true" t="shared" si="4" ref="E31:E36">E110</f>
        <v>302863</v>
      </c>
      <c r="F31" s="130">
        <f t="shared" si="3"/>
        <v>408722.51</v>
      </c>
      <c r="H31" s="206"/>
    </row>
    <row r="32" spans="1:8" s="57" customFormat="1" ht="12.75">
      <c r="A32" s="124"/>
      <c r="B32" s="85"/>
      <c r="C32" s="74" t="s">
        <v>5</v>
      </c>
      <c r="D32" s="130">
        <f t="shared" si="3"/>
        <v>126880</v>
      </c>
      <c r="E32" s="130">
        <f t="shared" si="4"/>
        <v>112867</v>
      </c>
      <c r="F32" s="130">
        <f t="shared" si="3"/>
        <v>14013</v>
      </c>
      <c r="H32" s="206"/>
    </row>
    <row r="33" spans="1:6" s="57" customFormat="1" ht="12.75">
      <c r="A33" s="124"/>
      <c r="B33" s="83" t="s">
        <v>72</v>
      </c>
      <c r="C33" s="149" t="s">
        <v>4</v>
      </c>
      <c r="D33" s="236">
        <f t="shared" si="3"/>
        <v>23351</v>
      </c>
      <c r="E33" s="236">
        <f t="shared" si="4"/>
        <v>17756</v>
      </c>
      <c r="F33" s="236">
        <f t="shared" si="3"/>
        <v>5595</v>
      </c>
    </row>
    <row r="34" spans="1:6" s="57" customFormat="1" ht="12.75">
      <c r="A34" s="124"/>
      <c r="B34" s="92"/>
      <c r="C34" s="77" t="s">
        <v>5</v>
      </c>
      <c r="D34" s="186">
        <f t="shared" si="3"/>
        <v>21625.46</v>
      </c>
      <c r="E34" s="186">
        <f t="shared" si="4"/>
        <v>13155</v>
      </c>
      <c r="F34" s="186">
        <f t="shared" si="3"/>
        <v>8470.46</v>
      </c>
    </row>
    <row r="35" spans="1:6" s="57" customFormat="1" ht="12.75">
      <c r="A35" s="124"/>
      <c r="B35" s="83" t="s">
        <v>206</v>
      </c>
      <c r="C35" s="149" t="s">
        <v>4</v>
      </c>
      <c r="D35" s="236">
        <f t="shared" si="3"/>
        <v>10807</v>
      </c>
      <c r="E35" s="236">
        <f t="shared" si="4"/>
        <v>0</v>
      </c>
      <c r="F35" s="236">
        <f t="shared" si="3"/>
        <v>10807</v>
      </c>
    </row>
    <row r="36" spans="1:6" s="57" customFormat="1" ht="12.75">
      <c r="A36" s="124"/>
      <c r="B36" s="92"/>
      <c r="C36" s="77" t="s">
        <v>5</v>
      </c>
      <c r="D36" s="186">
        <f t="shared" si="3"/>
        <v>1</v>
      </c>
      <c r="E36" s="186">
        <f t="shared" si="4"/>
        <v>0</v>
      </c>
      <c r="F36" s="186">
        <f t="shared" si="3"/>
        <v>1</v>
      </c>
    </row>
    <row r="37" spans="1:6" ht="12.75">
      <c r="A37" s="125"/>
      <c r="B37" s="747" t="s">
        <v>13</v>
      </c>
      <c r="C37" s="747"/>
      <c r="D37" s="747"/>
      <c r="E37" s="831"/>
      <c r="F37" s="832"/>
    </row>
    <row r="38" spans="1:6" ht="12.75">
      <c r="A38" s="125"/>
      <c r="B38" s="749" t="s">
        <v>8</v>
      </c>
      <c r="C38" s="749"/>
      <c r="D38" s="749"/>
      <c r="E38" s="749"/>
      <c r="F38" s="750"/>
    </row>
    <row r="39" spans="1:6" ht="12.75">
      <c r="A39" s="125"/>
      <c r="B39" s="87" t="s">
        <v>12</v>
      </c>
      <c r="C39" s="60" t="s">
        <v>4</v>
      </c>
      <c r="D39" s="62">
        <f aca="true" t="shared" si="5" ref="D39:F40">D41</f>
        <v>248424.51</v>
      </c>
      <c r="E39" s="62">
        <f>E41</f>
        <v>164996</v>
      </c>
      <c r="F39" s="62">
        <f t="shared" si="5"/>
        <v>83428.51</v>
      </c>
    </row>
    <row r="40" spans="1:6" ht="13.5" thickBot="1">
      <c r="A40" s="125"/>
      <c r="B40" s="134"/>
      <c r="C40" s="202" t="s">
        <v>5</v>
      </c>
      <c r="D40" s="203">
        <f t="shared" si="5"/>
        <v>126877</v>
      </c>
      <c r="E40" s="203">
        <f>E42</f>
        <v>112867</v>
      </c>
      <c r="F40" s="203">
        <f t="shared" si="5"/>
        <v>14010</v>
      </c>
    </row>
    <row r="41" spans="1:6" ht="12.75">
      <c r="A41" s="125"/>
      <c r="B41" s="107" t="s">
        <v>24</v>
      </c>
      <c r="C41" s="124" t="s">
        <v>4</v>
      </c>
      <c r="D41" s="155">
        <f aca="true" t="shared" si="6" ref="D41:F42">D43</f>
        <v>248424.51</v>
      </c>
      <c r="E41" s="155">
        <f>E43</f>
        <v>164996</v>
      </c>
      <c r="F41" s="155">
        <f t="shared" si="6"/>
        <v>83428.51</v>
      </c>
    </row>
    <row r="42" spans="1:6" ht="12.75">
      <c r="A42" s="125"/>
      <c r="B42" s="93" t="s">
        <v>10</v>
      </c>
      <c r="C42" s="156" t="s">
        <v>5</v>
      </c>
      <c r="D42" s="157">
        <f t="shared" si="6"/>
        <v>126877</v>
      </c>
      <c r="E42" s="157">
        <f>E44</f>
        <v>112867</v>
      </c>
      <c r="F42" s="157">
        <f t="shared" si="6"/>
        <v>14010</v>
      </c>
    </row>
    <row r="43" spans="1:6" ht="12.75">
      <c r="A43" s="125"/>
      <c r="B43" s="111" t="s">
        <v>37</v>
      </c>
      <c r="C43" s="60" t="s">
        <v>4</v>
      </c>
      <c r="D43" s="129">
        <f aca="true" t="shared" si="7" ref="D43:F44">D134+D205+D274</f>
        <v>248424.51</v>
      </c>
      <c r="E43" s="129">
        <f t="shared" si="7"/>
        <v>164996</v>
      </c>
      <c r="F43" s="129">
        <f t="shared" si="7"/>
        <v>83428.51</v>
      </c>
    </row>
    <row r="44" spans="1:6" ht="12.75">
      <c r="A44" s="125"/>
      <c r="B44" s="93"/>
      <c r="C44" s="103" t="s">
        <v>5</v>
      </c>
      <c r="D44" s="104">
        <f t="shared" si="7"/>
        <v>126877</v>
      </c>
      <c r="E44" s="104">
        <f t="shared" si="7"/>
        <v>112867</v>
      </c>
      <c r="F44" s="104">
        <f t="shared" si="7"/>
        <v>14010</v>
      </c>
    </row>
    <row r="45" spans="1:6" ht="12.75">
      <c r="A45" s="125"/>
      <c r="B45" s="747" t="s">
        <v>14</v>
      </c>
      <c r="C45" s="747"/>
      <c r="D45" s="747"/>
      <c r="E45" s="747"/>
      <c r="F45" s="748"/>
    </row>
    <row r="46" spans="1:6" ht="12.75">
      <c r="A46" s="125"/>
      <c r="B46" s="749" t="s">
        <v>8</v>
      </c>
      <c r="C46" s="749"/>
      <c r="D46" s="749"/>
      <c r="E46" s="749"/>
      <c r="F46" s="750"/>
    </row>
    <row r="47" spans="1:6" ht="12.75">
      <c r="A47" s="125"/>
      <c r="B47" s="87" t="s">
        <v>12</v>
      </c>
      <c r="C47" s="60" t="s">
        <v>4</v>
      </c>
      <c r="D47" s="62">
        <f aca="true" t="shared" si="8" ref="D47:F48">D49</f>
        <v>325161</v>
      </c>
      <c r="E47" s="62">
        <f>E49</f>
        <v>137867</v>
      </c>
      <c r="F47" s="62">
        <f t="shared" si="8"/>
        <v>187294</v>
      </c>
    </row>
    <row r="48" spans="1:6" ht="13.5" thickBot="1">
      <c r="A48" s="125"/>
      <c r="B48" s="134"/>
      <c r="C48" s="202" t="s">
        <v>5</v>
      </c>
      <c r="D48" s="203">
        <f t="shared" si="8"/>
        <v>1</v>
      </c>
      <c r="E48" s="203">
        <f>E50</f>
        <v>0</v>
      </c>
      <c r="F48" s="203">
        <f t="shared" si="8"/>
        <v>1</v>
      </c>
    </row>
    <row r="49" spans="1:6" ht="12.75">
      <c r="A49" s="125"/>
      <c r="B49" s="107" t="s">
        <v>24</v>
      </c>
      <c r="C49" s="124" t="s">
        <v>4</v>
      </c>
      <c r="D49" s="155">
        <f aca="true" t="shared" si="9" ref="D49:F50">D59</f>
        <v>325161</v>
      </c>
      <c r="E49" s="155">
        <f>E59</f>
        <v>137867</v>
      </c>
      <c r="F49" s="155">
        <f t="shared" si="9"/>
        <v>187294</v>
      </c>
    </row>
    <row r="50" spans="1:6" ht="12.75">
      <c r="A50" s="125"/>
      <c r="B50" s="93" t="s">
        <v>10</v>
      </c>
      <c r="C50" s="156" t="s">
        <v>5</v>
      </c>
      <c r="D50" s="157">
        <f t="shared" si="9"/>
        <v>1</v>
      </c>
      <c r="E50" s="157">
        <f>E60</f>
        <v>0</v>
      </c>
      <c r="F50" s="157">
        <f t="shared" si="9"/>
        <v>1</v>
      </c>
    </row>
    <row r="51" spans="1:6" ht="12.75" hidden="1">
      <c r="A51" s="125"/>
      <c r="B51" s="108" t="s">
        <v>29</v>
      </c>
      <c r="C51" s="128" t="s">
        <v>4</v>
      </c>
      <c r="D51" s="62"/>
      <c r="E51" s="62"/>
      <c r="F51" s="62"/>
    </row>
    <row r="52" spans="1:6" ht="12.75" hidden="1">
      <c r="A52" s="125"/>
      <c r="B52" s="140"/>
      <c r="C52" s="103" t="s">
        <v>5</v>
      </c>
      <c r="D52" s="104"/>
      <c r="E52" s="104"/>
      <c r="F52" s="104"/>
    </row>
    <row r="53" spans="1:6" ht="12.75" hidden="1">
      <c r="A53" s="125"/>
      <c r="B53" s="109" t="s">
        <v>44</v>
      </c>
      <c r="C53" s="128" t="s">
        <v>4</v>
      </c>
      <c r="D53" s="62"/>
      <c r="E53" s="62"/>
      <c r="F53" s="62"/>
    </row>
    <row r="54" spans="1:6" ht="12.75" hidden="1">
      <c r="A54" s="125"/>
      <c r="B54" s="110"/>
      <c r="C54" s="103" t="s">
        <v>5</v>
      </c>
      <c r="D54" s="62"/>
      <c r="E54" s="62"/>
      <c r="F54" s="62"/>
    </row>
    <row r="55" spans="1:6" ht="12.75" hidden="1">
      <c r="A55" s="125"/>
      <c r="B55" s="109" t="s">
        <v>30</v>
      </c>
      <c r="C55" s="60" t="s">
        <v>4</v>
      </c>
      <c r="D55" s="129"/>
      <c r="E55" s="129"/>
      <c r="F55" s="129"/>
    </row>
    <row r="56" spans="1:6" ht="15" customHeight="1" hidden="1">
      <c r="A56" s="125"/>
      <c r="B56" s="110" t="s">
        <v>31</v>
      </c>
      <c r="C56" s="103" t="s">
        <v>5</v>
      </c>
      <c r="D56" s="104"/>
      <c r="E56" s="104"/>
      <c r="F56" s="104"/>
    </row>
    <row r="57" spans="1:6" ht="15" customHeight="1" hidden="1">
      <c r="A57" s="125"/>
      <c r="B57" s="109" t="s">
        <v>41</v>
      </c>
      <c r="C57" s="60" t="s">
        <v>4</v>
      </c>
      <c r="D57" s="129"/>
      <c r="E57" s="129"/>
      <c r="F57" s="129"/>
    </row>
    <row r="58" spans="1:6" ht="15" customHeight="1" hidden="1">
      <c r="A58" s="125"/>
      <c r="B58" s="110" t="s">
        <v>42</v>
      </c>
      <c r="C58" s="103" t="s">
        <v>5</v>
      </c>
      <c r="D58" s="104"/>
      <c r="E58" s="62"/>
      <c r="F58" s="62"/>
    </row>
    <row r="59" spans="1:6" ht="12.75">
      <c r="A59" s="125"/>
      <c r="B59" s="111" t="s">
        <v>37</v>
      </c>
      <c r="C59" s="60" t="s">
        <v>4</v>
      </c>
      <c r="D59" s="129">
        <f aca="true" t="shared" si="10" ref="D59:F60">D286</f>
        <v>325161</v>
      </c>
      <c r="E59" s="129">
        <f>E286</f>
        <v>137867</v>
      </c>
      <c r="F59" s="129">
        <f t="shared" si="10"/>
        <v>187294</v>
      </c>
    </row>
    <row r="60" spans="1:6" ht="12.75">
      <c r="A60" s="125"/>
      <c r="B60" s="93"/>
      <c r="C60" s="103" t="s">
        <v>5</v>
      </c>
      <c r="D60" s="104">
        <f t="shared" si="10"/>
        <v>1</v>
      </c>
      <c r="E60" s="104">
        <f>E287</f>
        <v>0</v>
      </c>
      <c r="F60" s="104">
        <f t="shared" si="10"/>
        <v>1</v>
      </c>
    </row>
    <row r="61" spans="1:6" ht="12.75">
      <c r="A61" s="125"/>
      <c r="B61" s="747" t="s">
        <v>15</v>
      </c>
      <c r="C61" s="747"/>
      <c r="D61" s="747"/>
      <c r="E61" s="747"/>
      <c r="F61" s="748"/>
    </row>
    <row r="62" spans="1:6" ht="12.75">
      <c r="A62" s="125"/>
      <c r="B62" s="749" t="s">
        <v>8</v>
      </c>
      <c r="C62" s="749"/>
      <c r="D62" s="749"/>
      <c r="E62" s="749"/>
      <c r="F62" s="750"/>
    </row>
    <row r="63" spans="1:6" ht="12.75">
      <c r="A63" s="125"/>
      <c r="B63" s="87" t="s">
        <v>12</v>
      </c>
      <c r="C63" s="60" t="s">
        <v>4</v>
      </c>
      <c r="D63" s="62">
        <f aca="true" t="shared" si="11" ref="D63:F64">D65</f>
        <v>161351</v>
      </c>
      <c r="E63" s="62">
        <f>E65</f>
        <v>17756</v>
      </c>
      <c r="F63" s="62">
        <f t="shared" si="11"/>
        <v>143595</v>
      </c>
    </row>
    <row r="64" spans="1:6" ht="13.5" thickBot="1">
      <c r="A64" s="125"/>
      <c r="B64" s="134"/>
      <c r="C64" s="202" t="s">
        <v>5</v>
      </c>
      <c r="D64" s="203">
        <f t="shared" si="11"/>
        <v>21627.46</v>
      </c>
      <c r="E64" s="203">
        <f>E66</f>
        <v>13155</v>
      </c>
      <c r="F64" s="203">
        <f t="shared" si="11"/>
        <v>8472.46</v>
      </c>
    </row>
    <row r="65" spans="1:6" ht="12.75">
      <c r="A65" s="125"/>
      <c r="B65" s="107" t="s">
        <v>24</v>
      </c>
      <c r="C65" s="124" t="s">
        <v>4</v>
      </c>
      <c r="D65" s="155">
        <f aca="true" t="shared" si="12" ref="D65:F66">D67</f>
        <v>161351</v>
      </c>
      <c r="E65" s="155">
        <f>E67</f>
        <v>17756</v>
      </c>
      <c r="F65" s="155">
        <f t="shared" si="12"/>
        <v>143595</v>
      </c>
    </row>
    <row r="66" spans="1:6" ht="12.75">
      <c r="A66" s="125"/>
      <c r="B66" s="93" t="s">
        <v>10</v>
      </c>
      <c r="C66" s="156" t="s">
        <v>5</v>
      </c>
      <c r="D66" s="157">
        <f t="shared" si="12"/>
        <v>21627.46</v>
      </c>
      <c r="E66" s="157">
        <f>E68</f>
        <v>13155</v>
      </c>
      <c r="F66" s="157">
        <f t="shared" si="12"/>
        <v>8472.46</v>
      </c>
    </row>
    <row r="67" spans="1:6" ht="12.75">
      <c r="A67" s="125"/>
      <c r="B67" s="111" t="s">
        <v>37</v>
      </c>
      <c r="C67" s="60" t="s">
        <v>4</v>
      </c>
      <c r="D67" s="129">
        <f aca="true" t="shared" si="13" ref="D67:F68">D75+D83+D91</f>
        <v>161351</v>
      </c>
      <c r="E67" s="129">
        <f>E75+E83+E91</f>
        <v>17756</v>
      </c>
      <c r="F67" s="129">
        <f t="shared" si="13"/>
        <v>143595</v>
      </c>
    </row>
    <row r="68" spans="1:6" ht="12.75">
      <c r="A68" s="125"/>
      <c r="B68" s="93"/>
      <c r="C68" s="103" t="s">
        <v>5</v>
      </c>
      <c r="D68" s="104">
        <f t="shared" si="13"/>
        <v>21627.46</v>
      </c>
      <c r="E68" s="104">
        <f>E76+E84+E92</f>
        <v>13155</v>
      </c>
      <c r="F68" s="104">
        <f t="shared" si="13"/>
        <v>8472.46</v>
      </c>
    </row>
    <row r="69" spans="1:6" ht="12.75">
      <c r="A69" s="125"/>
      <c r="B69" s="755" t="s">
        <v>16</v>
      </c>
      <c r="C69" s="755"/>
      <c r="D69" s="755"/>
      <c r="E69" s="755"/>
      <c r="F69" s="756"/>
    </row>
    <row r="70" spans="1:6" ht="12.75">
      <c r="A70" s="125"/>
      <c r="B70" s="749" t="s">
        <v>8</v>
      </c>
      <c r="C70" s="749"/>
      <c r="D70" s="749"/>
      <c r="E70" s="749"/>
      <c r="F70" s="750"/>
    </row>
    <row r="71" spans="1:6" ht="12.75">
      <c r="A71" s="125"/>
      <c r="B71" s="87" t="s">
        <v>12</v>
      </c>
      <c r="C71" s="42" t="s">
        <v>4</v>
      </c>
      <c r="D71" s="130">
        <f aca="true" t="shared" si="14" ref="D71:F72">D73</f>
        <v>138000</v>
      </c>
      <c r="E71" s="130">
        <f>E73</f>
        <v>0</v>
      </c>
      <c r="F71" s="130">
        <f t="shared" si="14"/>
        <v>138000</v>
      </c>
    </row>
    <row r="72" spans="1:6" ht="13.5" thickBot="1">
      <c r="A72" s="125"/>
      <c r="B72" s="87"/>
      <c r="C72" s="42" t="s">
        <v>5</v>
      </c>
      <c r="D72" s="130">
        <f t="shared" si="14"/>
        <v>2</v>
      </c>
      <c r="E72" s="130">
        <f>E74</f>
        <v>0</v>
      </c>
      <c r="F72" s="130">
        <f t="shared" si="14"/>
        <v>2</v>
      </c>
    </row>
    <row r="73" spans="1:6" ht="13.5" thickTop="1">
      <c r="A73" s="125"/>
      <c r="B73" s="294" t="s">
        <v>24</v>
      </c>
      <c r="C73" s="295" t="s">
        <v>4</v>
      </c>
      <c r="D73" s="296">
        <f>D75</f>
        <v>138000</v>
      </c>
      <c r="E73" s="297">
        <f>E75</f>
        <v>0</v>
      </c>
      <c r="F73" s="297">
        <f>F75</f>
        <v>138000</v>
      </c>
    </row>
    <row r="74" spans="1:6" ht="12.75">
      <c r="A74" s="125"/>
      <c r="B74" s="92" t="s">
        <v>10</v>
      </c>
      <c r="C74" s="156" t="s">
        <v>5</v>
      </c>
      <c r="D74" s="157">
        <f>D76</f>
        <v>2</v>
      </c>
      <c r="E74" s="293">
        <f>E76</f>
        <v>0</v>
      </c>
      <c r="F74" s="293">
        <f>F76</f>
        <v>2</v>
      </c>
    </row>
    <row r="75" spans="1:6" ht="12.75">
      <c r="A75" s="125"/>
      <c r="B75" s="111" t="s">
        <v>37</v>
      </c>
      <c r="C75" s="42" t="s">
        <v>4</v>
      </c>
      <c r="D75" s="143">
        <f aca="true" t="shared" si="15" ref="D75:F76">D157</f>
        <v>138000</v>
      </c>
      <c r="E75" s="143">
        <f>E157</f>
        <v>0</v>
      </c>
      <c r="F75" s="143">
        <f t="shared" si="15"/>
        <v>138000</v>
      </c>
    </row>
    <row r="76" spans="1:6" ht="12.75">
      <c r="A76" s="125"/>
      <c r="B76" s="93"/>
      <c r="C76" s="79" t="s">
        <v>5</v>
      </c>
      <c r="D76" s="144">
        <f t="shared" si="15"/>
        <v>2</v>
      </c>
      <c r="E76" s="144">
        <f>E158</f>
        <v>0</v>
      </c>
      <c r="F76" s="144">
        <f t="shared" si="15"/>
        <v>2</v>
      </c>
    </row>
    <row r="77" spans="1:6" ht="12.75">
      <c r="A77" s="125"/>
      <c r="B77" s="755" t="s">
        <v>26</v>
      </c>
      <c r="C77" s="755"/>
      <c r="D77" s="755"/>
      <c r="E77" s="755"/>
      <c r="F77" s="756"/>
    </row>
    <row r="78" spans="1:6" ht="12.75">
      <c r="A78" s="125"/>
      <c r="B78" s="749" t="s">
        <v>8</v>
      </c>
      <c r="C78" s="749"/>
      <c r="D78" s="749"/>
      <c r="E78" s="749"/>
      <c r="F78" s="750"/>
    </row>
    <row r="79" spans="1:6" ht="13.5" customHeight="1">
      <c r="A79" s="125"/>
      <c r="B79" s="87" t="s">
        <v>12</v>
      </c>
      <c r="C79" s="42" t="s">
        <v>4</v>
      </c>
      <c r="D79" s="130">
        <f aca="true" t="shared" si="16" ref="D79:F80">D81</f>
        <v>2515</v>
      </c>
      <c r="E79" s="130">
        <f>E81</f>
        <v>1920</v>
      </c>
      <c r="F79" s="130">
        <f t="shared" si="16"/>
        <v>595</v>
      </c>
    </row>
    <row r="80" spans="1:6" ht="13.5" thickBot="1">
      <c r="A80" s="125"/>
      <c r="B80" s="134"/>
      <c r="C80" s="135" t="s">
        <v>5</v>
      </c>
      <c r="D80" s="136">
        <f t="shared" si="16"/>
        <v>2014</v>
      </c>
      <c r="E80" s="136">
        <f>E82</f>
        <v>0</v>
      </c>
      <c r="F80" s="136">
        <f t="shared" si="16"/>
        <v>2014</v>
      </c>
    </row>
    <row r="81" spans="1:6" ht="12.75">
      <c r="A81" s="125"/>
      <c r="B81" s="107" t="s">
        <v>24</v>
      </c>
      <c r="C81" s="124" t="s">
        <v>4</v>
      </c>
      <c r="D81" s="155">
        <f aca="true" t="shared" si="17" ref="D81:F82">D83</f>
        <v>2515</v>
      </c>
      <c r="E81" s="155">
        <f>E83</f>
        <v>1920</v>
      </c>
      <c r="F81" s="155">
        <f t="shared" si="17"/>
        <v>595</v>
      </c>
    </row>
    <row r="82" spans="1:6" ht="12.75">
      <c r="A82" s="125"/>
      <c r="B82" s="93" t="s">
        <v>10</v>
      </c>
      <c r="C82" s="156" t="s">
        <v>5</v>
      </c>
      <c r="D82" s="157">
        <f t="shared" si="17"/>
        <v>2014</v>
      </c>
      <c r="E82" s="157">
        <f>E84</f>
        <v>0</v>
      </c>
      <c r="F82" s="157">
        <f t="shared" si="17"/>
        <v>2014</v>
      </c>
    </row>
    <row r="83" spans="1:6" ht="12.75">
      <c r="A83" s="125"/>
      <c r="B83" s="111" t="s">
        <v>37</v>
      </c>
      <c r="C83" s="42" t="s">
        <v>4</v>
      </c>
      <c r="D83" s="143">
        <f aca="true" t="shared" si="18" ref="D83:F84">D179+D226</f>
        <v>2515</v>
      </c>
      <c r="E83" s="143">
        <f>E179+E226</f>
        <v>1920</v>
      </c>
      <c r="F83" s="143">
        <f t="shared" si="18"/>
        <v>595</v>
      </c>
    </row>
    <row r="84" spans="1:6" ht="12.75">
      <c r="A84" s="125"/>
      <c r="B84" s="93"/>
      <c r="C84" s="79" t="s">
        <v>5</v>
      </c>
      <c r="D84" s="144">
        <f t="shared" si="18"/>
        <v>2014</v>
      </c>
      <c r="E84" s="144">
        <f>E180+E227</f>
        <v>0</v>
      </c>
      <c r="F84" s="144">
        <f t="shared" si="18"/>
        <v>2014</v>
      </c>
    </row>
    <row r="85" spans="1:6" ht="12.75">
      <c r="A85" s="125"/>
      <c r="B85" s="755" t="s">
        <v>28</v>
      </c>
      <c r="C85" s="755"/>
      <c r="D85" s="755"/>
      <c r="E85" s="755"/>
      <c r="F85" s="756"/>
    </row>
    <row r="86" spans="1:6" ht="12.75">
      <c r="A86" s="125"/>
      <c r="B86" s="749" t="s">
        <v>8</v>
      </c>
      <c r="C86" s="749"/>
      <c r="D86" s="749"/>
      <c r="E86" s="749"/>
      <c r="F86" s="750"/>
    </row>
    <row r="87" spans="1:6" ht="12.75">
      <c r="A87" s="125"/>
      <c r="B87" s="87" t="s">
        <v>12</v>
      </c>
      <c r="C87" s="42" t="s">
        <v>4</v>
      </c>
      <c r="D87" s="130">
        <f aca="true" t="shared" si="19" ref="D87:F88">D89</f>
        <v>20836</v>
      </c>
      <c r="E87" s="130">
        <f>E89</f>
        <v>15836</v>
      </c>
      <c r="F87" s="130">
        <f t="shared" si="19"/>
        <v>5000</v>
      </c>
    </row>
    <row r="88" spans="1:6" ht="13.5" thickBot="1">
      <c r="A88" s="125"/>
      <c r="B88" s="134"/>
      <c r="C88" s="135" t="s">
        <v>5</v>
      </c>
      <c r="D88" s="136">
        <f t="shared" si="19"/>
        <v>19611.46</v>
      </c>
      <c r="E88" s="136">
        <f>E90</f>
        <v>13155</v>
      </c>
      <c r="F88" s="136">
        <f t="shared" si="19"/>
        <v>6456.46</v>
      </c>
    </row>
    <row r="89" spans="1:6" ht="12.75">
      <c r="A89" s="125"/>
      <c r="B89" s="107" t="s">
        <v>24</v>
      </c>
      <c r="C89" s="124" t="s">
        <v>4</v>
      </c>
      <c r="D89" s="155">
        <f aca="true" t="shared" si="20" ref="D89:F90">D91</f>
        <v>20836</v>
      </c>
      <c r="E89" s="155">
        <f>E91</f>
        <v>15836</v>
      </c>
      <c r="F89" s="155">
        <f t="shared" si="20"/>
        <v>5000</v>
      </c>
    </row>
    <row r="90" spans="1:6" ht="12.75">
      <c r="A90" s="125"/>
      <c r="B90" s="93" t="s">
        <v>10</v>
      </c>
      <c r="C90" s="156" t="s">
        <v>5</v>
      </c>
      <c r="D90" s="157">
        <f t="shared" si="20"/>
        <v>19611.46</v>
      </c>
      <c r="E90" s="157">
        <f>E92</f>
        <v>13155</v>
      </c>
      <c r="F90" s="157">
        <f>F92</f>
        <v>6456.46</v>
      </c>
    </row>
    <row r="91" spans="1:6" ht="12.75">
      <c r="A91" s="125"/>
      <c r="B91" s="111" t="s">
        <v>37</v>
      </c>
      <c r="C91" s="42" t="s">
        <v>4</v>
      </c>
      <c r="D91" s="130">
        <f aca="true" t="shared" si="21" ref="D91:F92">D240+D309</f>
        <v>20836</v>
      </c>
      <c r="E91" s="130">
        <f>E240+E309</f>
        <v>15836</v>
      </c>
      <c r="F91" s="130">
        <f t="shared" si="21"/>
        <v>5000</v>
      </c>
    </row>
    <row r="92" spans="1:6" ht="12.75">
      <c r="A92" s="125"/>
      <c r="B92" s="93"/>
      <c r="C92" s="79" t="s">
        <v>5</v>
      </c>
      <c r="D92" s="130">
        <f t="shared" si="21"/>
        <v>19611.46</v>
      </c>
      <c r="E92" s="130">
        <f>E241+E310</f>
        <v>13155</v>
      </c>
      <c r="F92" s="130">
        <f t="shared" si="21"/>
        <v>6456.46</v>
      </c>
    </row>
    <row r="93" spans="1:6" ht="12.75">
      <c r="A93" s="125"/>
      <c r="B93" s="840" t="s">
        <v>205</v>
      </c>
      <c r="C93" s="755"/>
      <c r="D93" s="755"/>
      <c r="E93" s="755"/>
      <c r="F93" s="756"/>
    </row>
    <row r="94" spans="1:6" ht="12.75">
      <c r="A94" s="125"/>
      <c r="B94" s="760" t="s">
        <v>8</v>
      </c>
      <c r="C94" s="749"/>
      <c r="D94" s="749"/>
      <c r="E94" s="749"/>
      <c r="F94" s="750"/>
    </row>
    <row r="95" spans="1:6" ht="12.75">
      <c r="A95" s="125"/>
      <c r="B95" s="88" t="s">
        <v>12</v>
      </c>
      <c r="C95" s="42" t="s">
        <v>4</v>
      </c>
      <c r="D95" s="130">
        <f aca="true" t="shared" si="22" ref="D95:F98">D97</f>
        <v>10807</v>
      </c>
      <c r="E95" s="130">
        <f t="shared" si="22"/>
        <v>0</v>
      </c>
      <c r="F95" s="130">
        <f t="shared" si="22"/>
        <v>10807</v>
      </c>
    </row>
    <row r="96" spans="1:6" ht="13.5" thickBot="1">
      <c r="A96" s="125"/>
      <c r="B96" s="356"/>
      <c r="C96" s="135" t="s">
        <v>5</v>
      </c>
      <c r="D96" s="136">
        <f t="shared" si="22"/>
        <v>1</v>
      </c>
      <c r="E96" s="136">
        <f t="shared" si="22"/>
        <v>0</v>
      </c>
      <c r="F96" s="136">
        <f t="shared" si="22"/>
        <v>1</v>
      </c>
    </row>
    <row r="97" spans="1:6" ht="12.75">
      <c r="A97" s="125"/>
      <c r="B97" s="210" t="s">
        <v>24</v>
      </c>
      <c r="C97" s="124" t="s">
        <v>4</v>
      </c>
      <c r="D97" s="155">
        <f t="shared" si="22"/>
        <v>10807</v>
      </c>
      <c r="E97" s="155">
        <f t="shared" si="22"/>
        <v>0</v>
      </c>
      <c r="F97" s="155">
        <f t="shared" si="22"/>
        <v>10807</v>
      </c>
    </row>
    <row r="98" spans="1:6" ht="12.75">
      <c r="A98" s="125"/>
      <c r="B98" s="92" t="s">
        <v>10</v>
      </c>
      <c r="C98" s="156" t="s">
        <v>5</v>
      </c>
      <c r="D98" s="157">
        <f t="shared" si="22"/>
        <v>1</v>
      </c>
      <c r="E98" s="157">
        <f t="shared" si="22"/>
        <v>0</v>
      </c>
      <c r="F98" s="157">
        <f t="shared" si="22"/>
        <v>1</v>
      </c>
    </row>
    <row r="99" spans="1:6" ht="12.75">
      <c r="A99" s="125"/>
      <c r="B99" s="242" t="s">
        <v>37</v>
      </c>
      <c r="C99" s="42" t="s">
        <v>4</v>
      </c>
      <c r="D99" s="143">
        <f aca="true" t="shared" si="23" ref="D99:F100">D322</f>
        <v>10807</v>
      </c>
      <c r="E99" s="143">
        <f>E322</f>
        <v>0</v>
      </c>
      <c r="F99" s="143">
        <f t="shared" si="23"/>
        <v>10807</v>
      </c>
    </row>
    <row r="100" spans="1:6" ht="12.75">
      <c r="A100" s="125"/>
      <c r="B100" s="92"/>
      <c r="C100" s="79" t="s">
        <v>5</v>
      </c>
      <c r="D100" s="144">
        <f t="shared" si="23"/>
        <v>1</v>
      </c>
      <c r="E100" s="144">
        <f>E323</f>
        <v>0</v>
      </c>
      <c r="F100" s="144">
        <f t="shared" si="23"/>
        <v>1</v>
      </c>
    </row>
    <row r="101" spans="1:6" ht="12.75">
      <c r="A101" s="125"/>
      <c r="B101" s="85"/>
      <c r="C101" s="75"/>
      <c r="D101" s="85"/>
      <c r="E101" s="85"/>
      <c r="F101" s="188"/>
    </row>
    <row r="102" spans="1:6" ht="12.75">
      <c r="A102" s="125"/>
      <c r="B102" s="835" t="s">
        <v>194</v>
      </c>
      <c r="C102" s="835"/>
      <c r="D102" s="835"/>
      <c r="E102" s="835"/>
      <c r="F102" s="836"/>
    </row>
    <row r="103" spans="1:6" ht="12.75">
      <c r="A103" s="125"/>
      <c r="B103" s="749" t="s">
        <v>8</v>
      </c>
      <c r="C103" s="749"/>
      <c r="D103" s="749"/>
      <c r="E103" s="749"/>
      <c r="F103" s="750"/>
    </row>
    <row r="104" spans="1:6" ht="12.75">
      <c r="A104" s="125"/>
      <c r="B104" s="87" t="s">
        <v>12</v>
      </c>
      <c r="C104" s="60" t="s">
        <v>4</v>
      </c>
      <c r="D104" s="62">
        <f aca="true" t="shared" si="24" ref="D104:F107">D106</f>
        <v>745743.51</v>
      </c>
      <c r="E104" s="62">
        <f t="shared" si="24"/>
        <v>320619</v>
      </c>
      <c r="F104" s="62">
        <f t="shared" si="24"/>
        <v>425124.51</v>
      </c>
    </row>
    <row r="105" spans="1:6" ht="13.5" thickBot="1">
      <c r="A105" s="125"/>
      <c r="B105" s="134"/>
      <c r="C105" s="202" t="s">
        <v>5</v>
      </c>
      <c r="D105" s="203">
        <f t="shared" si="24"/>
        <v>148506.46</v>
      </c>
      <c r="E105" s="203">
        <f t="shared" si="24"/>
        <v>126022</v>
      </c>
      <c r="F105" s="203">
        <f t="shared" si="24"/>
        <v>22484.46</v>
      </c>
    </row>
    <row r="106" spans="1:6" ht="12.75">
      <c r="A106" s="125"/>
      <c r="B106" s="107" t="s">
        <v>24</v>
      </c>
      <c r="C106" s="124" t="s">
        <v>4</v>
      </c>
      <c r="D106" s="155">
        <f t="shared" si="24"/>
        <v>745743.51</v>
      </c>
      <c r="E106" s="155">
        <f t="shared" si="24"/>
        <v>320619</v>
      </c>
      <c r="F106" s="155">
        <f t="shared" si="24"/>
        <v>425124.51</v>
      </c>
    </row>
    <row r="107" spans="1:6" ht="12.75">
      <c r="A107" s="125"/>
      <c r="B107" s="93" t="s">
        <v>10</v>
      </c>
      <c r="C107" s="156" t="s">
        <v>5</v>
      </c>
      <c r="D107" s="157">
        <f t="shared" si="24"/>
        <v>148506.46</v>
      </c>
      <c r="E107" s="157">
        <f t="shared" si="24"/>
        <v>126022</v>
      </c>
      <c r="F107" s="157">
        <f t="shared" si="24"/>
        <v>22484.46</v>
      </c>
    </row>
    <row r="108" spans="1:9" ht="12.75">
      <c r="A108" s="125"/>
      <c r="B108" s="121" t="s">
        <v>37</v>
      </c>
      <c r="C108" s="60" t="s">
        <v>4</v>
      </c>
      <c r="D108" s="62">
        <f aca="true" t="shared" si="25" ref="D108:F109">D110+D112+D114</f>
        <v>745743.51</v>
      </c>
      <c r="E108" s="62">
        <f>E110+E112+E114</f>
        <v>320619</v>
      </c>
      <c r="F108" s="62">
        <f>F110+F112+F114</f>
        <v>425124.51</v>
      </c>
      <c r="H108" s="160"/>
      <c r="I108" s="160"/>
    </row>
    <row r="109" spans="1:9" ht="12.75">
      <c r="A109" s="125"/>
      <c r="B109" s="93" t="s">
        <v>126</v>
      </c>
      <c r="C109" s="103" t="s">
        <v>5</v>
      </c>
      <c r="D109" s="62">
        <f t="shared" si="25"/>
        <v>148506.46</v>
      </c>
      <c r="E109" s="62">
        <f>E111+E113+E115</f>
        <v>126022</v>
      </c>
      <c r="F109" s="62">
        <f t="shared" si="25"/>
        <v>22484.46</v>
      </c>
      <c r="H109" s="160"/>
      <c r="I109" s="160"/>
    </row>
    <row r="110" spans="1:6" s="57" customFormat="1" ht="12.75">
      <c r="A110" s="124"/>
      <c r="B110" s="63" t="s">
        <v>56</v>
      </c>
      <c r="C110" s="98" t="s">
        <v>4</v>
      </c>
      <c r="D110" s="129">
        <f aca="true" t="shared" si="26" ref="D110:F113">D124+D195+D262</f>
        <v>711585.51</v>
      </c>
      <c r="E110" s="129">
        <f>E124+E195+E262</f>
        <v>302863</v>
      </c>
      <c r="F110" s="129">
        <f t="shared" si="26"/>
        <v>408722.51</v>
      </c>
    </row>
    <row r="111" spans="1:6" s="57" customFormat="1" ht="12.75">
      <c r="A111" s="124"/>
      <c r="B111" s="126"/>
      <c r="C111" s="98" t="s">
        <v>5</v>
      </c>
      <c r="D111" s="104">
        <f t="shared" si="26"/>
        <v>126880</v>
      </c>
      <c r="E111" s="62">
        <f>E125+E196+E263</f>
        <v>112867</v>
      </c>
      <c r="F111" s="62">
        <f t="shared" si="26"/>
        <v>14013</v>
      </c>
    </row>
    <row r="112" spans="1:6" s="57" customFormat="1" ht="12.75">
      <c r="A112" s="124"/>
      <c r="B112" s="217" t="s">
        <v>72</v>
      </c>
      <c r="C112" s="190" t="s">
        <v>4</v>
      </c>
      <c r="D112" s="218">
        <f t="shared" si="26"/>
        <v>23351</v>
      </c>
      <c r="E112" s="218">
        <f>E126+E197+E264</f>
        <v>17756</v>
      </c>
      <c r="F112" s="218">
        <f t="shared" si="26"/>
        <v>5595</v>
      </c>
    </row>
    <row r="113" spans="1:6" s="57" customFormat="1" ht="12.75">
      <c r="A113" s="124"/>
      <c r="B113" s="225"/>
      <c r="C113" s="191" t="s">
        <v>5</v>
      </c>
      <c r="D113" s="250">
        <f t="shared" si="26"/>
        <v>21625.46</v>
      </c>
      <c r="E113" s="250">
        <f>E127+E198+E265</f>
        <v>13155</v>
      </c>
      <c r="F113" s="250">
        <f t="shared" si="26"/>
        <v>8470.46</v>
      </c>
    </row>
    <row r="114" spans="1:6" s="57" customFormat="1" ht="12.75">
      <c r="A114" s="124"/>
      <c r="B114" s="217" t="s">
        <v>206</v>
      </c>
      <c r="C114" s="190" t="s">
        <v>4</v>
      </c>
      <c r="D114" s="218">
        <f aca="true" t="shared" si="27" ref="D114:F115">D266</f>
        <v>10807</v>
      </c>
      <c r="E114" s="133">
        <f>E266</f>
        <v>0</v>
      </c>
      <c r="F114" s="133">
        <f t="shared" si="27"/>
        <v>10807</v>
      </c>
    </row>
    <row r="115" spans="1:6" s="57" customFormat="1" ht="12.75">
      <c r="A115" s="124"/>
      <c r="B115" s="225"/>
      <c r="C115" s="191" t="s">
        <v>5</v>
      </c>
      <c r="D115" s="250">
        <f t="shared" si="27"/>
        <v>1</v>
      </c>
      <c r="E115" s="250">
        <f>E267</f>
        <v>0</v>
      </c>
      <c r="F115" s="250">
        <f t="shared" si="27"/>
        <v>1</v>
      </c>
    </row>
    <row r="116" spans="1:6" ht="12.75">
      <c r="A116" s="125"/>
      <c r="B116" s="827" t="s">
        <v>197</v>
      </c>
      <c r="C116" s="828"/>
      <c r="D116" s="828"/>
      <c r="E116" s="829"/>
      <c r="F116" s="830"/>
    </row>
    <row r="117" spans="1:6" ht="12.75">
      <c r="A117" s="125"/>
      <c r="B117" s="749" t="s">
        <v>8</v>
      </c>
      <c r="C117" s="749"/>
      <c r="D117" s="749"/>
      <c r="E117" s="749"/>
      <c r="F117" s="750"/>
    </row>
    <row r="118" spans="1:6" ht="12.75">
      <c r="A118" s="125"/>
      <c r="B118" s="87" t="s">
        <v>12</v>
      </c>
      <c r="C118" s="60" t="s">
        <v>4</v>
      </c>
      <c r="D118" s="62">
        <f aca="true" t="shared" si="28" ref="D118:F119">D120</f>
        <v>143468</v>
      </c>
      <c r="E118" s="62">
        <f>E120</f>
        <v>3573</v>
      </c>
      <c r="F118" s="62">
        <f t="shared" si="28"/>
        <v>139895</v>
      </c>
    </row>
    <row r="119" spans="1:6" ht="13.5" thickBot="1">
      <c r="A119" s="125"/>
      <c r="B119" s="134"/>
      <c r="C119" s="202" t="s">
        <v>5</v>
      </c>
      <c r="D119" s="203">
        <f t="shared" si="28"/>
        <v>3377</v>
      </c>
      <c r="E119" s="203">
        <f>E121</f>
        <v>2481</v>
      </c>
      <c r="F119" s="203">
        <f t="shared" si="28"/>
        <v>896</v>
      </c>
    </row>
    <row r="120" spans="1:6" ht="12.75">
      <c r="A120" s="125"/>
      <c r="B120" s="107" t="s">
        <v>24</v>
      </c>
      <c r="C120" s="124" t="s">
        <v>4</v>
      </c>
      <c r="D120" s="155">
        <f aca="true" t="shared" si="29" ref="D120:F121">D122</f>
        <v>143468</v>
      </c>
      <c r="E120" s="155">
        <f>E122</f>
        <v>3573</v>
      </c>
      <c r="F120" s="155">
        <f t="shared" si="29"/>
        <v>139895</v>
      </c>
    </row>
    <row r="121" spans="1:6" ht="12.75">
      <c r="A121" s="125"/>
      <c r="B121" s="93" t="s">
        <v>10</v>
      </c>
      <c r="C121" s="156" t="s">
        <v>5</v>
      </c>
      <c r="D121" s="157">
        <f t="shared" si="29"/>
        <v>3377</v>
      </c>
      <c r="E121" s="157">
        <f>E123</f>
        <v>2481</v>
      </c>
      <c r="F121" s="157">
        <f>F123</f>
        <v>896</v>
      </c>
    </row>
    <row r="122" spans="1:6" ht="12.75">
      <c r="A122" s="125"/>
      <c r="B122" s="121" t="s">
        <v>37</v>
      </c>
      <c r="C122" s="60" t="s">
        <v>4</v>
      </c>
      <c r="D122" s="62">
        <f aca="true" t="shared" si="30" ref="D122:F125">D134+D145</f>
        <v>143468</v>
      </c>
      <c r="E122" s="62">
        <f>E134+E145</f>
        <v>3573</v>
      </c>
      <c r="F122" s="62">
        <f t="shared" si="30"/>
        <v>139895</v>
      </c>
    </row>
    <row r="123" spans="1:6" ht="12.75">
      <c r="A123" s="125"/>
      <c r="B123" s="93"/>
      <c r="C123" s="103" t="s">
        <v>5</v>
      </c>
      <c r="D123" s="62">
        <f t="shared" si="30"/>
        <v>3377</v>
      </c>
      <c r="E123" s="62">
        <f>E135+E146</f>
        <v>2481</v>
      </c>
      <c r="F123" s="62">
        <f t="shared" si="30"/>
        <v>896</v>
      </c>
    </row>
    <row r="124" spans="1:6" s="57" customFormat="1" ht="12.75">
      <c r="A124" s="124"/>
      <c r="B124" s="87" t="s">
        <v>56</v>
      </c>
      <c r="C124" s="74" t="s">
        <v>4</v>
      </c>
      <c r="D124" s="143">
        <f t="shared" si="30"/>
        <v>143073</v>
      </c>
      <c r="E124" s="143">
        <f>E136+E147</f>
        <v>3573</v>
      </c>
      <c r="F124" s="143">
        <f t="shared" si="30"/>
        <v>139500</v>
      </c>
    </row>
    <row r="125" spans="1:8" s="57" customFormat="1" ht="12.75">
      <c r="A125" s="124"/>
      <c r="B125" s="85"/>
      <c r="C125" s="74" t="s">
        <v>5</v>
      </c>
      <c r="D125" s="130">
        <f t="shared" si="30"/>
        <v>3283</v>
      </c>
      <c r="E125" s="130">
        <f>E137+E148</f>
        <v>2481</v>
      </c>
      <c r="F125" s="130">
        <f t="shared" si="30"/>
        <v>802</v>
      </c>
      <c r="H125" s="206"/>
    </row>
    <row r="126" spans="1:6" ht="15.75" customHeight="1">
      <c r="A126" s="125"/>
      <c r="B126" s="256" t="s">
        <v>72</v>
      </c>
      <c r="C126" s="149" t="s">
        <v>4</v>
      </c>
      <c r="D126" s="238">
        <f aca="true" t="shared" si="31" ref="D126:F127">D149</f>
        <v>395</v>
      </c>
      <c r="E126" s="238">
        <f>E149</f>
        <v>0</v>
      </c>
      <c r="F126" s="238">
        <f t="shared" si="31"/>
        <v>395</v>
      </c>
    </row>
    <row r="127" spans="1:6" ht="12.75">
      <c r="A127" s="125"/>
      <c r="B127" s="92"/>
      <c r="C127" s="77" t="s">
        <v>5</v>
      </c>
      <c r="D127" s="261">
        <f t="shared" si="31"/>
        <v>94</v>
      </c>
      <c r="E127" s="261">
        <f>E150</f>
        <v>0</v>
      </c>
      <c r="F127" s="261">
        <f>F150</f>
        <v>94</v>
      </c>
    </row>
    <row r="128" spans="1:6" s="57" customFormat="1" ht="12.75">
      <c r="A128" s="124"/>
      <c r="B128" s="841" t="s">
        <v>55</v>
      </c>
      <c r="C128" s="825"/>
      <c r="D128" s="825"/>
      <c r="E128" s="825"/>
      <c r="F128" s="826"/>
    </row>
    <row r="129" spans="1:6" ht="12.75">
      <c r="A129" s="125"/>
      <c r="B129" s="749" t="s">
        <v>8</v>
      </c>
      <c r="C129" s="749"/>
      <c r="D129" s="749"/>
      <c r="E129" s="749"/>
      <c r="F129" s="750"/>
    </row>
    <row r="130" spans="1:6" ht="12.75">
      <c r="A130" s="125"/>
      <c r="B130" s="87" t="s">
        <v>12</v>
      </c>
      <c r="C130" s="42" t="s">
        <v>4</v>
      </c>
      <c r="D130" s="130">
        <f aca="true" t="shared" si="32" ref="D130:F131">D132</f>
        <v>5073</v>
      </c>
      <c r="E130" s="130">
        <f aca="true" t="shared" si="33" ref="E130:E137">E132</f>
        <v>3573</v>
      </c>
      <c r="F130" s="130">
        <f t="shared" si="32"/>
        <v>1500</v>
      </c>
    </row>
    <row r="131" spans="1:6" ht="13.5" thickBot="1">
      <c r="A131" s="125"/>
      <c r="B131" s="134"/>
      <c r="C131" s="135" t="s">
        <v>5</v>
      </c>
      <c r="D131" s="136">
        <f t="shared" si="32"/>
        <v>3281</v>
      </c>
      <c r="E131" s="136">
        <f t="shared" si="33"/>
        <v>2481</v>
      </c>
      <c r="F131" s="136">
        <f t="shared" si="32"/>
        <v>800</v>
      </c>
    </row>
    <row r="132" spans="1:6" ht="12.75">
      <c r="A132" s="125"/>
      <c r="B132" s="107" t="s">
        <v>24</v>
      </c>
      <c r="C132" s="124" t="s">
        <v>4</v>
      </c>
      <c r="D132" s="155">
        <f aca="true" t="shared" si="34" ref="D132:F133">D134</f>
        <v>5073</v>
      </c>
      <c r="E132" s="155">
        <f t="shared" si="33"/>
        <v>3573</v>
      </c>
      <c r="F132" s="155">
        <f t="shared" si="34"/>
        <v>1500</v>
      </c>
    </row>
    <row r="133" spans="1:6" ht="12.75">
      <c r="A133" s="125"/>
      <c r="B133" s="93" t="s">
        <v>10</v>
      </c>
      <c r="C133" s="156" t="s">
        <v>5</v>
      </c>
      <c r="D133" s="157">
        <f t="shared" si="34"/>
        <v>3281</v>
      </c>
      <c r="E133" s="157">
        <f t="shared" si="33"/>
        <v>2481</v>
      </c>
      <c r="F133" s="157">
        <f t="shared" si="34"/>
        <v>800</v>
      </c>
    </row>
    <row r="134" spans="1:6" ht="12.75">
      <c r="A134" s="125"/>
      <c r="B134" s="121" t="s">
        <v>37</v>
      </c>
      <c r="C134" s="60" t="s">
        <v>4</v>
      </c>
      <c r="D134" s="62">
        <f aca="true" t="shared" si="35" ref="D134:F137">D136</f>
        <v>5073</v>
      </c>
      <c r="E134" s="62">
        <f t="shared" si="33"/>
        <v>3573</v>
      </c>
      <c r="F134" s="62">
        <f t="shared" si="35"/>
        <v>1500</v>
      </c>
    </row>
    <row r="135" spans="1:6" ht="12.75">
      <c r="A135" s="125"/>
      <c r="B135" s="123"/>
      <c r="C135" s="103" t="s">
        <v>5</v>
      </c>
      <c r="D135" s="104">
        <f t="shared" si="35"/>
        <v>3281</v>
      </c>
      <c r="E135" s="104">
        <f t="shared" si="33"/>
        <v>2481</v>
      </c>
      <c r="F135" s="104">
        <f t="shared" si="35"/>
        <v>800</v>
      </c>
    </row>
    <row r="136" spans="1:6" s="57" customFormat="1" ht="12.75">
      <c r="A136" s="124"/>
      <c r="B136" s="83" t="s">
        <v>56</v>
      </c>
      <c r="C136" s="149" t="s">
        <v>4</v>
      </c>
      <c r="D136" s="143">
        <f t="shared" si="35"/>
        <v>5073</v>
      </c>
      <c r="E136" s="143">
        <f t="shared" si="33"/>
        <v>3573</v>
      </c>
      <c r="F136" s="143">
        <f t="shared" si="35"/>
        <v>1500</v>
      </c>
    </row>
    <row r="137" spans="1:6" s="57" customFormat="1" ht="12.75">
      <c r="A137" s="124"/>
      <c r="B137" s="91"/>
      <c r="C137" s="77" t="s">
        <v>5</v>
      </c>
      <c r="D137" s="144">
        <f t="shared" si="35"/>
        <v>3281</v>
      </c>
      <c r="E137" s="144">
        <f t="shared" si="33"/>
        <v>2481</v>
      </c>
      <c r="F137" s="144">
        <f t="shared" si="35"/>
        <v>800</v>
      </c>
    </row>
    <row r="138" spans="1:6" s="57" customFormat="1" ht="17.25" customHeight="1">
      <c r="A138" s="794" t="s">
        <v>58</v>
      </c>
      <c r="B138" s="839" t="s">
        <v>198</v>
      </c>
      <c r="C138" s="244" t="s">
        <v>4</v>
      </c>
      <c r="D138" s="386">
        <f>E138+F138</f>
        <v>5073</v>
      </c>
      <c r="E138" s="236">
        <v>3573</v>
      </c>
      <c r="F138" s="236">
        <v>1500</v>
      </c>
    </row>
    <row r="139" spans="1:6" s="57" customFormat="1" ht="22.5" customHeight="1">
      <c r="A139" s="794"/>
      <c r="B139" s="839"/>
      <c r="C139" s="243" t="s">
        <v>5</v>
      </c>
      <c r="D139" s="387">
        <f>E139+F139</f>
        <v>3281</v>
      </c>
      <c r="E139" s="186">
        <v>2481</v>
      </c>
      <c r="F139" s="219">
        <v>800</v>
      </c>
    </row>
    <row r="140" spans="1:6" ht="12.75">
      <c r="A140" s="125"/>
      <c r="B140" s="815" t="s">
        <v>61</v>
      </c>
      <c r="C140" s="816"/>
      <c r="D140" s="816"/>
      <c r="E140" s="816"/>
      <c r="F140" s="817"/>
    </row>
    <row r="141" spans="1:6" ht="12.75">
      <c r="A141" s="125"/>
      <c r="B141" s="87" t="s">
        <v>12</v>
      </c>
      <c r="C141" s="60" t="s">
        <v>4</v>
      </c>
      <c r="D141" s="62">
        <f aca="true" t="shared" si="36" ref="D141:F142">D143</f>
        <v>138395</v>
      </c>
      <c r="E141" s="62">
        <f>E143</f>
        <v>0</v>
      </c>
      <c r="F141" s="62">
        <f t="shared" si="36"/>
        <v>138395</v>
      </c>
    </row>
    <row r="142" spans="1:6" ht="13.5" thickBot="1">
      <c r="A142" s="125"/>
      <c r="B142" s="134"/>
      <c r="C142" s="202" t="s">
        <v>5</v>
      </c>
      <c r="D142" s="203">
        <f t="shared" si="36"/>
        <v>96</v>
      </c>
      <c r="E142" s="203">
        <f>E144</f>
        <v>0</v>
      </c>
      <c r="F142" s="203">
        <f>F144</f>
        <v>96</v>
      </c>
    </row>
    <row r="143" spans="1:6" ht="12.75">
      <c r="A143" s="125"/>
      <c r="B143" s="107" t="s">
        <v>24</v>
      </c>
      <c r="C143" s="124" t="s">
        <v>4</v>
      </c>
      <c r="D143" s="155">
        <f aca="true" t="shared" si="37" ref="D143:F144">D145</f>
        <v>138395</v>
      </c>
      <c r="E143" s="155">
        <f>E145</f>
        <v>0</v>
      </c>
      <c r="F143" s="155">
        <f t="shared" si="37"/>
        <v>138395</v>
      </c>
    </row>
    <row r="144" spans="1:6" ht="12.75">
      <c r="A144" s="125"/>
      <c r="B144" s="93" t="s">
        <v>10</v>
      </c>
      <c r="C144" s="156" t="s">
        <v>5</v>
      </c>
      <c r="D144" s="157">
        <f t="shared" si="37"/>
        <v>96</v>
      </c>
      <c r="E144" s="157">
        <f>E146</f>
        <v>0</v>
      </c>
      <c r="F144" s="157">
        <f t="shared" si="37"/>
        <v>96</v>
      </c>
    </row>
    <row r="145" spans="1:6" ht="12.75">
      <c r="A145" s="125"/>
      <c r="B145" s="121" t="s">
        <v>37</v>
      </c>
      <c r="C145" s="60" t="s">
        <v>4</v>
      </c>
      <c r="D145" s="129">
        <f aca="true" t="shared" si="38" ref="D145:F146">D157+D179</f>
        <v>138395</v>
      </c>
      <c r="E145" s="129">
        <f>E157+E179</f>
        <v>0</v>
      </c>
      <c r="F145" s="129">
        <f>F157+F179</f>
        <v>138395</v>
      </c>
    </row>
    <row r="146" spans="1:6" ht="12.75">
      <c r="A146" s="125"/>
      <c r="B146" s="93"/>
      <c r="C146" s="103" t="s">
        <v>5</v>
      </c>
      <c r="D146" s="104">
        <f t="shared" si="38"/>
        <v>96</v>
      </c>
      <c r="E146" s="104">
        <f>E158+E180</f>
        <v>0</v>
      </c>
      <c r="F146" s="104">
        <f t="shared" si="38"/>
        <v>96</v>
      </c>
    </row>
    <row r="147" spans="1:6" ht="15.75" customHeight="1">
      <c r="A147" s="125"/>
      <c r="B147" s="256" t="s">
        <v>56</v>
      </c>
      <c r="C147" s="149" t="s">
        <v>4</v>
      </c>
      <c r="D147" s="153">
        <f aca="true" t="shared" si="39" ref="D147:F148">D159</f>
        <v>138000</v>
      </c>
      <c r="E147" s="153">
        <f>E159</f>
        <v>0</v>
      </c>
      <c r="F147" s="153">
        <f t="shared" si="39"/>
        <v>138000</v>
      </c>
    </row>
    <row r="148" spans="1:6" ht="12.75">
      <c r="A148" s="125"/>
      <c r="B148" s="88"/>
      <c r="C148" s="74" t="s">
        <v>5</v>
      </c>
      <c r="D148" s="153">
        <f t="shared" si="39"/>
        <v>2</v>
      </c>
      <c r="E148" s="153">
        <f>E160</f>
        <v>0</v>
      </c>
      <c r="F148" s="153">
        <f t="shared" si="39"/>
        <v>2</v>
      </c>
    </row>
    <row r="149" spans="1:6" ht="15.75" customHeight="1">
      <c r="A149" s="125"/>
      <c r="B149" s="256" t="s">
        <v>72</v>
      </c>
      <c r="C149" s="149" t="s">
        <v>4</v>
      </c>
      <c r="D149" s="238">
        <f aca="true" t="shared" si="40" ref="D149:F150">D181</f>
        <v>395</v>
      </c>
      <c r="E149" s="238">
        <f>E181</f>
        <v>0</v>
      </c>
      <c r="F149" s="238">
        <f t="shared" si="40"/>
        <v>395</v>
      </c>
    </row>
    <row r="150" spans="1:6" ht="12.75">
      <c r="A150" s="125"/>
      <c r="B150" s="88"/>
      <c r="C150" s="74" t="s">
        <v>5</v>
      </c>
      <c r="D150" s="153">
        <f t="shared" si="40"/>
        <v>94</v>
      </c>
      <c r="E150" s="153">
        <f>E182</f>
        <v>0</v>
      </c>
      <c r="F150" s="153">
        <f>F182</f>
        <v>94</v>
      </c>
    </row>
    <row r="151" spans="1:6" ht="15.75" customHeight="1">
      <c r="A151" s="125"/>
      <c r="B151" s="736" t="s">
        <v>190</v>
      </c>
      <c r="C151" s="737"/>
      <c r="D151" s="737"/>
      <c r="E151" s="737"/>
      <c r="F151" s="738"/>
    </row>
    <row r="152" spans="1:6" ht="15.75" customHeight="1">
      <c r="A152" s="125"/>
      <c r="B152" s="749" t="s">
        <v>8</v>
      </c>
      <c r="C152" s="749"/>
      <c r="D152" s="749"/>
      <c r="E152" s="749"/>
      <c r="F152" s="750"/>
    </row>
    <row r="153" spans="1:6" ht="12.75">
      <c r="A153" s="125"/>
      <c r="B153" s="63" t="s">
        <v>12</v>
      </c>
      <c r="C153" s="60" t="s">
        <v>4</v>
      </c>
      <c r="D153" s="62">
        <f aca="true" t="shared" si="41" ref="D153:F158">D155</f>
        <v>138000</v>
      </c>
      <c r="E153" s="62">
        <f t="shared" si="41"/>
        <v>0</v>
      </c>
      <c r="F153" s="62">
        <f t="shared" si="41"/>
        <v>138000</v>
      </c>
    </row>
    <row r="154" spans="1:6" ht="13.5" thickBot="1">
      <c r="A154" s="125"/>
      <c r="B154" s="201"/>
      <c r="C154" s="202" t="s">
        <v>5</v>
      </c>
      <c r="D154" s="203">
        <f t="shared" si="41"/>
        <v>2</v>
      </c>
      <c r="E154" s="203">
        <f t="shared" si="41"/>
        <v>0</v>
      </c>
      <c r="F154" s="203">
        <f t="shared" si="41"/>
        <v>2</v>
      </c>
    </row>
    <row r="155" spans="1:6" ht="12.75">
      <c r="A155" s="125"/>
      <c r="B155" s="107" t="s">
        <v>24</v>
      </c>
      <c r="C155" s="124" t="s">
        <v>4</v>
      </c>
      <c r="D155" s="155">
        <f t="shared" si="41"/>
        <v>138000</v>
      </c>
      <c r="E155" s="155">
        <f t="shared" si="41"/>
        <v>0</v>
      </c>
      <c r="F155" s="155">
        <f t="shared" si="41"/>
        <v>138000</v>
      </c>
    </row>
    <row r="156" spans="1:6" ht="12.75">
      <c r="A156" s="125"/>
      <c r="B156" s="93" t="s">
        <v>10</v>
      </c>
      <c r="C156" s="156" t="s">
        <v>5</v>
      </c>
      <c r="D156" s="157">
        <f t="shared" si="41"/>
        <v>2</v>
      </c>
      <c r="E156" s="157">
        <f t="shared" si="41"/>
        <v>0</v>
      </c>
      <c r="F156" s="157">
        <f t="shared" si="41"/>
        <v>2</v>
      </c>
    </row>
    <row r="157" spans="1:6" ht="12.75">
      <c r="A157" s="125"/>
      <c r="B157" s="198" t="s">
        <v>37</v>
      </c>
      <c r="C157" s="128" t="s">
        <v>4</v>
      </c>
      <c r="D157" s="129">
        <f t="shared" si="41"/>
        <v>138000</v>
      </c>
      <c r="E157" s="129">
        <f t="shared" si="41"/>
        <v>0</v>
      </c>
      <c r="F157" s="129">
        <f t="shared" si="41"/>
        <v>138000</v>
      </c>
    </row>
    <row r="158" spans="1:6" ht="12.75">
      <c r="A158" s="125"/>
      <c r="B158" s="92"/>
      <c r="C158" s="103" t="s">
        <v>5</v>
      </c>
      <c r="D158" s="104">
        <f t="shared" si="41"/>
        <v>2</v>
      </c>
      <c r="E158" s="104">
        <f t="shared" si="41"/>
        <v>0</v>
      </c>
      <c r="F158" s="104">
        <f t="shared" si="41"/>
        <v>2</v>
      </c>
    </row>
    <row r="159" spans="1:6" ht="15.75" customHeight="1">
      <c r="A159" s="125"/>
      <c r="B159" s="246" t="s">
        <v>56</v>
      </c>
      <c r="C159" s="149" t="s">
        <v>4</v>
      </c>
      <c r="D159" s="247">
        <f aca="true" t="shared" si="42" ref="D159:F160">D161+D163</f>
        <v>138000</v>
      </c>
      <c r="E159" s="247">
        <f>E161+E163</f>
        <v>0</v>
      </c>
      <c r="F159" s="247">
        <f>F161+F163</f>
        <v>138000</v>
      </c>
    </row>
    <row r="160" spans="1:6" ht="12.75">
      <c r="A160" s="125"/>
      <c r="B160" s="61"/>
      <c r="C160" s="74" t="s">
        <v>5</v>
      </c>
      <c r="D160" s="133">
        <f t="shared" si="42"/>
        <v>2</v>
      </c>
      <c r="E160" s="133">
        <f>E162+E164</f>
        <v>0</v>
      </c>
      <c r="F160" s="133">
        <f t="shared" si="42"/>
        <v>2</v>
      </c>
    </row>
    <row r="161" spans="1:6" ht="12.75">
      <c r="A161" s="794" t="s">
        <v>58</v>
      </c>
      <c r="B161" s="843" t="s">
        <v>201</v>
      </c>
      <c r="C161" s="149" t="s">
        <v>4</v>
      </c>
      <c r="D161" s="386">
        <f>E161+F161</f>
        <v>130000</v>
      </c>
      <c r="E161" s="236">
        <v>0</v>
      </c>
      <c r="F161" s="236">
        <v>130000</v>
      </c>
    </row>
    <row r="162" spans="1:6" ht="12.75">
      <c r="A162" s="794"/>
      <c r="B162" s="843"/>
      <c r="C162" s="77" t="s">
        <v>5</v>
      </c>
      <c r="D162" s="387">
        <f>E162+F162</f>
        <v>1</v>
      </c>
      <c r="E162" s="186">
        <v>0</v>
      </c>
      <c r="F162" s="186">
        <v>1</v>
      </c>
    </row>
    <row r="163" spans="1:6" ht="12.75">
      <c r="A163" s="794" t="s">
        <v>58</v>
      </c>
      <c r="B163" s="844" t="s">
        <v>202</v>
      </c>
      <c r="C163" s="149" t="s">
        <v>4</v>
      </c>
      <c r="D163" s="386">
        <f>E163+F163</f>
        <v>8000</v>
      </c>
      <c r="E163" s="236">
        <v>0</v>
      </c>
      <c r="F163" s="236">
        <v>8000</v>
      </c>
    </row>
    <row r="164" spans="1:6" ht="12.75">
      <c r="A164" s="794"/>
      <c r="B164" s="844"/>
      <c r="C164" s="74" t="s">
        <v>5</v>
      </c>
      <c r="D164" s="387">
        <f>E164+F164</f>
        <v>1</v>
      </c>
      <c r="E164" s="186">
        <v>0</v>
      </c>
      <c r="F164" s="219">
        <v>1</v>
      </c>
    </row>
    <row r="165" spans="1:6" s="57" customFormat="1" ht="12.75">
      <c r="A165" s="124"/>
      <c r="B165" s="782" t="s">
        <v>125</v>
      </c>
      <c r="C165" s="783"/>
      <c r="D165" s="783"/>
      <c r="E165" s="783"/>
      <c r="F165" s="784"/>
    </row>
    <row r="166" spans="1:6" ht="12.75">
      <c r="A166" s="125"/>
      <c r="B166" s="749" t="s">
        <v>8</v>
      </c>
      <c r="C166" s="749"/>
      <c r="D166" s="749"/>
      <c r="E166" s="749"/>
      <c r="F166" s="750"/>
    </row>
    <row r="167" spans="1:6" ht="12.75">
      <c r="A167" s="125"/>
      <c r="B167" s="63" t="s">
        <v>12</v>
      </c>
      <c r="C167" s="60" t="s">
        <v>4</v>
      </c>
      <c r="D167" s="62">
        <f aca="true" t="shared" si="43" ref="D167:F168">D169</f>
        <v>395</v>
      </c>
      <c r="E167" s="62">
        <f t="shared" si="43"/>
        <v>0</v>
      </c>
      <c r="F167" s="62">
        <f t="shared" si="43"/>
        <v>395</v>
      </c>
    </row>
    <row r="168" spans="1:6" ht="13.5" thickBot="1">
      <c r="A168" s="125"/>
      <c r="B168" s="201"/>
      <c r="C168" s="202" t="s">
        <v>5</v>
      </c>
      <c r="D168" s="203">
        <f t="shared" si="43"/>
        <v>94</v>
      </c>
      <c r="E168" s="203">
        <f t="shared" si="43"/>
        <v>0</v>
      </c>
      <c r="F168" s="203">
        <f t="shared" si="43"/>
        <v>94</v>
      </c>
    </row>
    <row r="169" spans="1:6" ht="12.75">
      <c r="A169" s="125"/>
      <c r="B169" s="107" t="s">
        <v>24</v>
      </c>
      <c r="C169" s="124" t="s">
        <v>4</v>
      </c>
      <c r="D169" s="155">
        <f aca="true" t="shared" si="44" ref="D169:F170">D179</f>
        <v>395</v>
      </c>
      <c r="E169" s="155">
        <f t="shared" si="44"/>
        <v>0</v>
      </c>
      <c r="F169" s="155">
        <f t="shared" si="44"/>
        <v>395</v>
      </c>
    </row>
    <row r="170" spans="1:6" ht="12.75">
      <c r="A170" s="125"/>
      <c r="B170" s="93" t="s">
        <v>10</v>
      </c>
      <c r="C170" s="156" t="s">
        <v>5</v>
      </c>
      <c r="D170" s="157">
        <f t="shared" si="44"/>
        <v>94</v>
      </c>
      <c r="E170" s="157">
        <f t="shared" si="44"/>
        <v>0</v>
      </c>
      <c r="F170" s="157">
        <f t="shared" si="44"/>
        <v>94</v>
      </c>
    </row>
    <row r="171" spans="1:6" ht="12.75" hidden="1">
      <c r="A171" s="125"/>
      <c r="B171" s="108" t="s">
        <v>29</v>
      </c>
      <c r="C171" s="128" t="s">
        <v>4</v>
      </c>
      <c r="D171" s="62"/>
      <c r="E171" s="62"/>
      <c r="F171" s="62"/>
    </row>
    <row r="172" spans="1:6" ht="12.75" hidden="1">
      <c r="A172" s="125"/>
      <c r="B172" s="140"/>
      <c r="C172" s="103" t="s">
        <v>5</v>
      </c>
      <c r="D172" s="104"/>
      <c r="E172" s="104"/>
      <c r="F172" s="104"/>
    </row>
    <row r="173" spans="1:6" ht="12.75" hidden="1">
      <c r="A173" s="125"/>
      <c r="B173" s="109" t="s">
        <v>43</v>
      </c>
      <c r="C173" s="128" t="s">
        <v>4</v>
      </c>
      <c r="D173" s="62"/>
      <c r="E173" s="62"/>
      <c r="F173" s="62"/>
    </row>
    <row r="174" spans="1:6" ht="12.75" hidden="1">
      <c r="A174" s="125"/>
      <c r="B174" s="110"/>
      <c r="C174" s="103" t="s">
        <v>5</v>
      </c>
      <c r="D174" s="62"/>
      <c r="E174" s="62"/>
      <c r="F174" s="62"/>
    </row>
    <row r="175" spans="1:6" ht="12.75" hidden="1">
      <c r="A175" s="125"/>
      <c r="B175" s="109" t="s">
        <v>30</v>
      </c>
      <c r="C175" s="60" t="s">
        <v>4</v>
      </c>
      <c r="D175" s="62"/>
      <c r="E175" s="62"/>
      <c r="F175" s="62"/>
    </row>
    <row r="176" spans="1:6" ht="15" customHeight="1" hidden="1">
      <c r="A176" s="125"/>
      <c r="B176" s="110" t="s">
        <v>31</v>
      </c>
      <c r="C176" s="103" t="s">
        <v>5</v>
      </c>
      <c r="D176" s="104"/>
      <c r="E176" s="104"/>
      <c r="F176" s="104"/>
    </row>
    <row r="177" spans="1:6" ht="15" customHeight="1" hidden="1">
      <c r="A177" s="125"/>
      <c r="B177" s="115" t="s">
        <v>41</v>
      </c>
      <c r="C177" s="54" t="s">
        <v>4</v>
      </c>
      <c r="D177" s="56"/>
      <c r="E177" s="56"/>
      <c r="F177" s="56"/>
    </row>
    <row r="178" spans="1:6" ht="15" customHeight="1" hidden="1">
      <c r="A178" s="125"/>
      <c r="B178" s="116" t="s">
        <v>42</v>
      </c>
      <c r="C178" s="58" t="s">
        <v>5</v>
      </c>
      <c r="D178" s="59"/>
      <c r="E178" s="59"/>
      <c r="F178" s="59"/>
    </row>
    <row r="179" spans="1:6" ht="12.75">
      <c r="A179" s="125"/>
      <c r="B179" s="198" t="s">
        <v>37</v>
      </c>
      <c r="C179" s="128" t="s">
        <v>4</v>
      </c>
      <c r="D179" s="129">
        <f aca="true" t="shared" si="45" ref="D179:F180">D181</f>
        <v>395</v>
      </c>
      <c r="E179" s="129">
        <f t="shared" si="45"/>
        <v>0</v>
      </c>
      <c r="F179" s="129">
        <f t="shared" si="45"/>
        <v>395</v>
      </c>
    </row>
    <row r="180" spans="1:6" ht="12.75">
      <c r="A180" s="125"/>
      <c r="B180" s="92"/>
      <c r="C180" s="103" t="s">
        <v>5</v>
      </c>
      <c r="D180" s="104">
        <f t="shared" si="45"/>
        <v>94</v>
      </c>
      <c r="E180" s="104">
        <f t="shared" si="45"/>
        <v>0</v>
      </c>
      <c r="F180" s="104">
        <f t="shared" si="45"/>
        <v>94</v>
      </c>
    </row>
    <row r="181" spans="1:6" ht="15.75" customHeight="1">
      <c r="A181" s="125"/>
      <c r="B181" s="246" t="s">
        <v>72</v>
      </c>
      <c r="C181" s="149" t="s">
        <v>4</v>
      </c>
      <c r="D181" s="247">
        <f aca="true" t="shared" si="46" ref="D181:F182">D183+D185</f>
        <v>395</v>
      </c>
      <c r="E181" s="247">
        <f>E183+E185</f>
        <v>0</v>
      </c>
      <c r="F181" s="247">
        <f t="shared" si="46"/>
        <v>395</v>
      </c>
    </row>
    <row r="182" spans="1:6" ht="12.75">
      <c r="A182" s="125"/>
      <c r="B182" s="61"/>
      <c r="C182" s="74" t="s">
        <v>5</v>
      </c>
      <c r="D182" s="133">
        <f t="shared" si="46"/>
        <v>94</v>
      </c>
      <c r="E182" s="133">
        <f>E184+E186</f>
        <v>0</v>
      </c>
      <c r="F182" s="133">
        <f t="shared" si="46"/>
        <v>94</v>
      </c>
    </row>
    <row r="183" spans="1:6" ht="12.75">
      <c r="A183" s="794" t="s">
        <v>58</v>
      </c>
      <c r="B183" s="844" t="s">
        <v>203</v>
      </c>
      <c r="C183" s="149" t="s">
        <v>4</v>
      </c>
      <c r="D183" s="386">
        <f>E183+F183</f>
        <v>22</v>
      </c>
      <c r="E183" s="236">
        <v>0</v>
      </c>
      <c r="F183" s="236">
        <v>22</v>
      </c>
    </row>
    <row r="184" spans="1:6" ht="12.75">
      <c r="A184" s="794"/>
      <c r="B184" s="844"/>
      <c r="C184" s="74" t="s">
        <v>5</v>
      </c>
      <c r="D184" s="387">
        <f>E184+F184</f>
        <v>84</v>
      </c>
      <c r="E184" s="186">
        <v>0</v>
      </c>
      <c r="F184" s="219">
        <f>10+74</f>
        <v>84</v>
      </c>
    </row>
    <row r="185" spans="1:6" ht="17.25" customHeight="1">
      <c r="A185" s="794" t="s">
        <v>58</v>
      </c>
      <c r="B185" s="844" t="s">
        <v>204</v>
      </c>
      <c r="C185" s="149" t="s">
        <v>4</v>
      </c>
      <c r="D185" s="386">
        <f>E185+F185</f>
        <v>373</v>
      </c>
      <c r="E185" s="236">
        <v>0</v>
      </c>
      <c r="F185" s="236">
        <v>373</v>
      </c>
    </row>
    <row r="186" spans="1:6" ht="16.5" customHeight="1">
      <c r="A186" s="794"/>
      <c r="B186" s="844"/>
      <c r="C186" s="74" t="s">
        <v>5</v>
      </c>
      <c r="D186" s="387">
        <f>E186+F186</f>
        <v>10</v>
      </c>
      <c r="E186" s="186">
        <v>0</v>
      </c>
      <c r="F186" s="219">
        <v>10</v>
      </c>
    </row>
    <row r="187" spans="1:6" ht="12.75">
      <c r="A187" s="125"/>
      <c r="B187" s="39" t="s">
        <v>196</v>
      </c>
      <c r="C187" s="39"/>
      <c r="D187" s="39"/>
      <c r="E187" s="39"/>
      <c r="F187" s="40"/>
    </row>
    <row r="188" spans="1:6" ht="12.75">
      <c r="A188" s="125"/>
      <c r="B188" s="749" t="s">
        <v>8</v>
      </c>
      <c r="C188" s="749"/>
      <c r="D188" s="749"/>
      <c r="E188" s="749"/>
      <c r="F188" s="750"/>
    </row>
    <row r="189" spans="1:6" ht="12.75">
      <c r="A189" s="125"/>
      <c r="B189" s="87" t="s">
        <v>12</v>
      </c>
      <c r="C189" s="60" t="s">
        <v>4</v>
      </c>
      <c r="D189" s="62">
        <f aca="true" t="shared" si="47" ref="D189:F192">D191</f>
        <v>173034.51</v>
      </c>
      <c r="E189" s="62">
        <f t="shared" si="47"/>
        <v>91006</v>
      </c>
      <c r="F189" s="62">
        <f t="shared" si="47"/>
        <v>82028.51</v>
      </c>
    </row>
    <row r="190" spans="1:6" ht="13.5" thickBot="1">
      <c r="A190" s="125"/>
      <c r="B190" s="134"/>
      <c r="C190" s="202" t="s">
        <v>5</v>
      </c>
      <c r="D190" s="203">
        <f t="shared" si="47"/>
        <v>50615.46</v>
      </c>
      <c r="E190" s="203">
        <f t="shared" si="47"/>
        <v>34039</v>
      </c>
      <c r="F190" s="203">
        <f t="shared" si="47"/>
        <v>16576.46</v>
      </c>
    </row>
    <row r="191" spans="1:6" ht="12.75">
      <c r="A191" s="125"/>
      <c r="B191" s="107" t="s">
        <v>24</v>
      </c>
      <c r="C191" s="124" t="s">
        <v>4</v>
      </c>
      <c r="D191" s="155">
        <f t="shared" si="47"/>
        <v>173034.51</v>
      </c>
      <c r="E191" s="155">
        <f t="shared" si="47"/>
        <v>91006</v>
      </c>
      <c r="F191" s="155">
        <f t="shared" si="47"/>
        <v>82028.51</v>
      </c>
    </row>
    <row r="192" spans="1:6" ht="12.75">
      <c r="A192" s="125"/>
      <c r="B192" s="93" t="s">
        <v>10</v>
      </c>
      <c r="C192" s="156" t="s">
        <v>5</v>
      </c>
      <c r="D192" s="157">
        <f t="shared" si="47"/>
        <v>50615.46</v>
      </c>
      <c r="E192" s="157">
        <f t="shared" si="47"/>
        <v>34039</v>
      </c>
      <c r="F192" s="157">
        <f t="shared" si="47"/>
        <v>16576.46</v>
      </c>
    </row>
    <row r="193" spans="1:6" ht="12.75">
      <c r="A193" s="125"/>
      <c r="B193" s="121" t="s">
        <v>37</v>
      </c>
      <c r="C193" s="60" t="s">
        <v>4</v>
      </c>
      <c r="D193" s="62">
        <f aca="true" t="shared" si="48" ref="D193:F194">D195+D197</f>
        <v>173034.51</v>
      </c>
      <c r="E193" s="62">
        <f>E195+E197</f>
        <v>91006</v>
      </c>
      <c r="F193" s="62">
        <f t="shared" si="48"/>
        <v>82028.51</v>
      </c>
    </row>
    <row r="194" spans="1:8" ht="12.75">
      <c r="A194" s="125"/>
      <c r="B194" s="93" t="s">
        <v>126</v>
      </c>
      <c r="C194" s="103" t="s">
        <v>5</v>
      </c>
      <c r="D194" s="62">
        <f t="shared" si="48"/>
        <v>50615.46</v>
      </c>
      <c r="E194" s="62">
        <f>E196+E198</f>
        <v>34039</v>
      </c>
      <c r="F194" s="62">
        <f t="shared" si="48"/>
        <v>16576.46</v>
      </c>
      <c r="H194" s="160"/>
    </row>
    <row r="195" spans="1:6" s="57" customFormat="1" ht="12.75">
      <c r="A195" s="124"/>
      <c r="B195" s="83" t="s">
        <v>56</v>
      </c>
      <c r="C195" s="149" t="s">
        <v>4</v>
      </c>
      <c r="D195" s="143">
        <f aca="true" t="shared" si="49" ref="D195:F196">D207</f>
        <v>166824.51</v>
      </c>
      <c r="E195" s="143">
        <f>E207</f>
        <v>84996</v>
      </c>
      <c r="F195" s="143">
        <f t="shared" si="49"/>
        <v>81828.51</v>
      </c>
    </row>
    <row r="196" spans="1:6" s="57" customFormat="1" ht="12.75">
      <c r="A196" s="124"/>
      <c r="B196" s="91"/>
      <c r="C196" s="77" t="s">
        <v>5</v>
      </c>
      <c r="D196" s="144">
        <f t="shared" si="49"/>
        <v>45830</v>
      </c>
      <c r="E196" s="144">
        <f>E208</f>
        <v>32630</v>
      </c>
      <c r="F196" s="144">
        <f t="shared" si="49"/>
        <v>13200</v>
      </c>
    </row>
    <row r="197" spans="1:6" s="57" customFormat="1" ht="12.75">
      <c r="A197" s="124"/>
      <c r="B197" s="83" t="s">
        <v>72</v>
      </c>
      <c r="C197" s="149" t="s">
        <v>4</v>
      </c>
      <c r="D197" s="153">
        <f aca="true" t="shared" si="50" ref="D197:F198">D218</f>
        <v>6210</v>
      </c>
      <c r="E197" s="153">
        <f>E218</f>
        <v>6010</v>
      </c>
      <c r="F197" s="153">
        <f t="shared" si="50"/>
        <v>200</v>
      </c>
    </row>
    <row r="198" spans="1:6" s="57" customFormat="1" ht="12.75">
      <c r="A198" s="124"/>
      <c r="B198" s="92"/>
      <c r="C198" s="77" t="s">
        <v>5</v>
      </c>
      <c r="D198" s="153">
        <f t="shared" si="50"/>
        <v>4785.46</v>
      </c>
      <c r="E198" s="153">
        <f>E219</f>
        <v>1409</v>
      </c>
      <c r="F198" s="153">
        <f t="shared" si="50"/>
        <v>3376.46</v>
      </c>
    </row>
    <row r="199" spans="1:6" s="57" customFormat="1" ht="12.75">
      <c r="A199" s="124"/>
      <c r="B199" s="823" t="s">
        <v>55</v>
      </c>
      <c r="C199" s="824"/>
      <c r="D199" s="824"/>
      <c r="E199" s="824"/>
      <c r="F199" s="842"/>
    </row>
    <row r="200" spans="1:6" ht="12.75">
      <c r="A200" s="125"/>
      <c r="B200" s="749" t="s">
        <v>8</v>
      </c>
      <c r="C200" s="749"/>
      <c r="D200" s="749"/>
      <c r="E200" s="749"/>
      <c r="F200" s="750"/>
    </row>
    <row r="201" spans="1:6" ht="12.75">
      <c r="A201" s="125"/>
      <c r="B201" s="87" t="s">
        <v>12</v>
      </c>
      <c r="C201" s="71" t="s">
        <v>4</v>
      </c>
      <c r="D201" s="130">
        <f aca="true" t="shared" si="51" ref="D201:F202">D203</f>
        <v>166824.51</v>
      </c>
      <c r="E201" s="130">
        <f aca="true" t="shared" si="52" ref="E201:E208">E203</f>
        <v>84996</v>
      </c>
      <c r="F201" s="130">
        <f t="shared" si="51"/>
        <v>81828.51</v>
      </c>
    </row>
    <row r="202" spans="1:6" ht="13.5" thickBot="1">
      <c r="A202" s="125"/>
      <c r="B202" s="134"/>
      <c r="C202" s="135" t="s">
        <v>5</v>
      </c>
      <c r="D202" s="136">
        <f t="shared" si="51"/>
        <v>45830</v>
      </c>
      <c r="E202" s="136">
        <f t="shared" si="52"/>
        <v>32630</v>
      </c>
      <c r="F202" s="136">
        <f>F204</f>
        <v>13200</v>
      </c>
    </row>
    <row r="203" spans="1:6" ht="12.75">
      <c r="A203" s="125"/>
      <c r="B203" s="107" t="s">
        <v>24</v>
      </c>
      <c r="C203" s="124" t="s">
        <v>4</v>
      </c>
      <c r="D203" s="155">
        <f aca="true" t="shared" si="53" ref="D203:F204">D205</f>
        <v>166824.51</v>
      </c>
      <c r="E203" s="155">
        <f t="shared" si="52"/>
        <v>84996</v>
      </c>
      <c r="F203" s="155">
        <f t="shared" si="53"/>
        <v>81828.51</v>
      </c>
    </row>
    <row r="204" spans="1:6" ht="12.75">
      <c r="A204" s="125"/>
      <c r="B204" s="93" t="s">
        <v>10</v>
      </c>
      <c r="C204" s="156" t="s">
        <v>5</v>
      </c>
      <c r="D204" s="157">
        <f t="shared" si="53"/>
        <v>45830</v>
      </c>
      <c r="E204" s="157">
        <f t="shared" si="52"/>
        <v>32630</v>
      </c>
      <c r="F204" s="157">
        <f t="shared" si="53"/>
        <v>13200</v>
      </c>
    </row>
    <row r="205" spans="1:6" ht="12.75">
      <c r="A205" s="125"/>
      <c r="B205" s="111" t="s">
        <v>37</v>
      </c>
      <c r="C205" s="42" t="s">
        <v>4</v>
      </c>
      <c r="D205" s="130">
        <f aca="true" t="shared" si="54" ref="D205:F206">D207</f>
        <v>166824.51</v>
      </c>
      <c r="E205" s="130">
        <f t="shared" si="52"/>
        <v>84996</v>
      </c>
      <c r="F205" s="130">
        <f t="shared" si="54"/>
        <v>81828.51</v>
      </c>
    </row>
    <row r="206" spans="1:11" ht="12.75">
      <c r="A206" s="125"/>
      <c r="B206" s="93"/>
      <c r="C206" s="79" t="s">
        <v>5</v>
      </c>
      <c r="D206" s="144">
        <f t="shared" si="54"/>
        <v>45830</v>
      </c>
      <c r="E206" s="144">
        <f t="shared" si="52"/>
        <v>32630</v>
      </c>
      <c r="F206" s="144">
        <f>F208</f>
        <v>13200</v>
      </c>
      <c r="K206" s="160"/>
    </row>
    <row r="207" spans="1:11" s="57" customFormat="1" ht="12.75">
      <c r="A207" s="124"/>
      <c r="B207" s="63" t="s">
        <v>56</v>
      </c>
      <c r="C207" s="71" t="s">
        <v>4</v>
      </c>
      <c r="D207" s="129">
        <f>D209</f>
        <v>166824.51</v>
      </c>
      <c r="E207" s="129">
        <f t="shared" si="52"/>
        <v>84996</v>
      </c>
      <c r="F207" s="129">
        <f>F209</f>
        <v>81828.51</v>
      </c>
      <c r="J207" s="29"/>
      <c r="K207" s="160"/>
    </row>
    <row r="208" spans="1:11" s="57" customFormat="1" ht="12.75">
      <c r="A208" s="124"/>
      <c r="B208" s="126"/>
      <c r="C208" s="79" t="s">
        <v>5</v>
      </c>
      <c r="D208" s="62">
        <f>D210</f>
        <v>45830</v>
      </c>
      <c r="E208" s="62">
        <f t="shared" si="52"/>
        <v>32630</v>
      </c>
      <c r="F208" s="62">
        <f>F210</f>
        <v>13200</v>
      </c>
      <c r="K208" s="206"/>
    </row>
    <row r="209" spans="1:6" s="57" customFormat="1" ht="25.5" customHeight="1">
      <c r="A209" s="837" t="s">
        <v>210</v>
      </c>
      <c r="B209" s="808" t="s">
        <v>408</v>
      </c>
      <c r="C209" s="42" t="s">
        <v>4</v>
      </c>
      <c r="D209" s="386">
        <f>E209+F209</f>
        <v>166824.51</v>
      </c>
      <c r="E209" s="236">
        <v>84996</v>
      </c>
      <c r="F209" s="236">
        <v>81828.51</v>
      </c>
    </row>
    <row r="210" spans="1:6" s="57" customFormat="1" ht="29.25" customHeight="1">
      <c r="A210" s="837"/>
      <c r="B210" s="809"/>
      <c r="C210" s="79" t="s">
        <v>5</v>
      </c>
      <c r="D210" s="387">
        <f>E210+F210</f>
        <v>45830</v>
      </c>
      <c r="E210" s="186">
        <v>32630</v>
      </c>
      <c r="F210" s="219">
        <v>13200</v>
      </c>
    </row>
    <row r="211" spans="1:6" ht="18" customHeight="1">
      <c r="A211" s="125"/>
      <c r="B211" s="815" t="s">
        <v>61</v>
      </c>
      <c r="C211" s="816"/>
      <c r="D211" s="816"/>
      <c r="E211" s="816"/>
      <c r="F211" s="817"/>
    </row>
    <row r="212" spans="1:6" ht="12.75">
      <c r="A212" s="125"/>
      <c r="B212" s="87" t="s">
        <v>12</v>
      </c>
      <c r="C212" s="60" t="s">
        <v>4</v>
      </c>
      <c r="D212" s="62">
        <f aca="true" t="shared" si="55" ref="D212:F215">D214</f>
        <v>6210</v>
      </c>
      <c r="E212" s="62">
        <f t="shared" si="55"/>
        <v>6010</v>
      </c>
      <c r="F212" s="62">
        <f t="shared" si="55"/>
        <v>200</v>
      </c>
    </row>
    <row r="213" spans="1:6" ht="13.5" thickBot="1">
      <c r="A213" s="125"/>
      <c r="B213" s="134"/>
      <c r="C213" s="202" t="s">
        <v>5</v>
      </c>
      <c r="D213" s="203">
        <f t="shared" si="55"/>
        <v>4785.46</v>
      </c>
      <c r="E213" s="203">
        <f t="shared" si="55"/>
        <v>1409</v>
      </c>
      <c r="F213" s="203">
        <f t="shared" si="55"/>
        <v>3376.46</v>
      </c>
    </row>
    <row r="214" spans="1:6" ht="12.75">
      <c r="A214" s="125"/>
      <c r="B214" s="107" t="s">
        <v>24</v>
      </c>
      <c r="C214" s="124" t="s">
        <v>4</v>
      </c>
      <c r="D214" s="155">
        <f t="shared" si="55"/>
        <v>6210</v>
      </c>
      <c r="E214" s="155">
        <f t="shared" si="55"/>
        <v>6010</v>
      </c>
      <c r="F214" s="155">
        <f t="shared" si="55"/>
        <v>200</v>
      </c>
    </row>
    <row r="215" spans="1:6" ht="12.75">
      <c r="A215" s="125"/>
      <c r="B215" s="93" t="s">
        <v>10</v>
      </c>
      <c r="C215" s="156" t="s">
        <v>5</v>
      </c>
      <c r="D215" s="157">
        <f t="shared" si="55"/>
        <v>4785.46</v>
      </c>
      <c r="E215" s="157">
        <f t="shared" si="55"/>
        <v>1409</v>
      </c>
      <c r="F215" s="157">
        <f t="shared" si="55"/>
        <v>3376.46</v>
      </c>
    </row>
    <row r="216" spans="1:6" ht="12.75">
      <c r="A216" s="125"/>
      <c r="B216" s="121" t="s">
        <v>37</v>
      </c>
      <c r="C216" s="60" t="s">
        <v>4</v>
      </c>
      <c r="D216" s="62">
        <f aca="true" t="shared" si="56" ref="D216:F219">D226+D240</f>
        <v>6210</v>
      </c>
      <c r="E216" s="62">
        <f>E226+E240</f>
        <v>6010</v>
      </c>
      <c r="F216" s="62">
        <f t="shared" si="56"/>
        <v>200</v>
      </c>
    </row>
    <row r="217" spans="1:6" ht="12.75">
      <c r="A217" s="125"/>
      <c r="B217" s="93"/>
      <c r="C217" s="103" t="s">
        <v>5</v>
      </c>
      <c r="D217" s="62">
        <f t="shared" si="56"/>
        <v>4785.46</v>
      </c>
      <c r="E217" s="62">
        <f>E227+E241</f>
        <v>1409</v>
      </c>
      <c r="F217" s="62">
        <f t="shared" si="56"/>
        <v>3376.46</v>
      </c>
    </row>
    <row r="218" spans="1:6" s="57" customFormat="1" ht="12.75">
      <c r="A218" s="124"/>
      <c r="B218" s="217" t="s">
        <v>72</v>
      </c>
      <c r="C218" s="190" t="s">
        <v>4</v>
      </c>
      <c r="D218" s="218">
        <f>D228+D242</f>
        <v>6210</v>
      </c>
      <c r="E218" s="218">
        <f>E228+E242</f>
        <v>6010</v>
      </c>
      <c r="F218" s="218">
        <f t="shared" si="56"/>
        <v>200</v>
      </c>
    </row>
    <row r="219" spans="1:6" s="57" customFormat="1" ht="12.75">
      <c r="A219" s="124"/>
      <c r="B219" s="225"/>
      <c r="C219" s="191" t="s">
        <v>5</v>
      </c>
      <c r="D219" s="250">
        <f t="shared" si="56"/>
        <v>4785.46</v>
      </c>
      <c r="E219" s="250">
        <f>E229+E243</f>
        <v>1409</v>
      </c>
      <c r="F219" s="250">
        <f t="shared" si="56"/>
        <v>3376.46</v>
      </c>
    </row>
    <row r="220" spans="1:6" s="57" customFormat="1" ht="12.75">
      <c r="A220" s="124"/>
      <c r="B220" s="782" t="s">
        <v>125</v>
      </c>
      <c r="C220" s="783"/>
      <c r="D220" s="783"/>
      <c r="E220" s="783"/>
      <c r="F220" s="784"/>
    </row>
    <row r="221" spans="1:6" ht="12.75">
      <c r="A221" s="125"/>
      <c r="B221" s="749" t="s">
        <v>8</v>
      </c>
      <c r="C221" s="749"/>
      <c r="D221" s="749"/>
      <c r="E221" s="749"/>
      <c r="F221" s="750"/>
    </row>
    <row r="222" spans="1:6" ht="12.75">
      <c r="A222" s="125"/>
      <c r="B222" s="63" t="s">
        <v>12</v>
      </c>
      <c r="C222" s="60" t="s">
        <v>4</v>
      </c>
      <c r="D222" s="62">
        <f aca="true" t="shared" si="57" ref="D222:F225">D224</f>
        <v>2120</v>
      </c>
      <c r="E222" s="62">
        <f t="shared" si="57"/>
        <v>1920</v>
      </c>
      <c r="F222" s="62">
        <f t="shared" si="57"/>
        <v>200</v>
      </c>
    </row>
    <row r="223" spans="1:6" ht="13.5" thickBot="1">
      <c r="A223" s="125"/>
      <c r="B223" s="201"/>
      <c r="C223" s="202" t="s">
        <v>5</v>
      </c>
      <c r="D223" s="203">
        <f t="shared" si="57"/>
        <v>1920</v>
      </c>
      <c r="E223" s="203">
        <f t="shared" si="57"/>
        <v>0</v>
      </c>
      <c r="F223" s="203">
        <f t="shared" si="57"/>
        <v>1920</v>
      </c>
    </row>
    <row r="224" spans="1:6" ht="12.75">
      <c r="A224" s="125"/>
      <c r="B224" s="107" t="s">
        <v>24</v>
      </c>
      <c r="C224" s="124" t="s">
        <v>4</v>
      </c>
      <c r="D224" s="155">
        <f t="shared" si="57"/>
        <v>2120</v>
      </c>
      <c r="E224" s="155">
        <f t="shared" si="57"/>
        <v>1920</v>
      </c>
      <c r="F224" s="155">
        <f t="shared" si="57"/>
        <v>200</v>
      </c>
    </row>
    <row r="225" spans="1:6" ht="12.75">
      <c r="A225" s="125"/>
      <c r="B225" s="93" t="s">
        <v>10</v>
      </c>
      <c r="C225" s="156" t="s">
        <v>5</v>
      </c>
      <c r="D225" s="157">
        <f t="shared" si="57"/>
        <v>1920</v>
      </c>
      <c r="E225" s="157">
        <f t="shared" si="57"/>
        <v>0</v>
      </c>
      <c r="F225" s="157">
        <f t="shared" si="57"/>
        <v>1920</v>
      </c>
    </row>
    <row r="226" spans="1:6" ht="12.75">
      <c r="A226" s="125"/>
      <c r="B226" s="198" t="s">
        <v>37</v>
      </c>
      <c r="C226" s="128" t="s">
        <v>4</v>
      </c>
      <c r="D226" s="129">
        <f aca="true" t="shared" si="58" ref="D226:F227">D228</f>
        <v>2120</v>
      </c>
      <c r="E226" s="129">
        <f>E228</f>
        <v>1920</v>
      </c>
      <c r="F226" s="129">
        <f t="shared" si="58"/>
        <v>200</v>
      </c>
    </row>
    <row r="227" spans="1:6" ht="12.75">
      <c r="A227" s="125"/>
      <c r="B227" s="92"/>
      <c r="C227" s="103" t="s">
        <v>5</v>
      </c>
      <c r="D227" s="104">
        <f t="shared" si="58"/>
        <v>1920</v>
      </c>
      <c r="E227" s="62">
        <f>E229</f>
        <v>0</v>
      </c>
      <c r="F227" s="62">
        <f t="shared" si="58"/>
        <v>1920</v>
      </c>
    </row>
    <row r="228" spans="1:6" ht="15.75" customHeight="1">
      <c r="A228" s="125"/>
      <c r="B228" s="217" t="s">
        <v>72</v>
      </c>
      <c r="C228" s="149" t="s">
        <v>4</v>
      </c>
      <c r="D228" s="218">
        <f aca="true" t="shared" si="59" ref="D228:F229">D230+D232</f>
        <v>2120</v>
      </c>
      <c r="E228" s="218">
        <f>E230+E232</f>
        <v>1920</v>
      </c>
      <c r="F228" s="218">
        <f t="shared" si="59"/>
        <v>200</v>
      </c>
    </row>
    <row r="229" spans="1:6" ht="12.75">
      <c r="A229" s="125"/>
      <c r="B229" s="225"/>
      <c r="C229" s="77" t="s">
        <v>5</v>
      </c>
      <c r="D229" s="250">
        <f t="shared" si="59"/>
        <v>1920</v>
      </c>
      <c r="E229" s="250">
        <f>E231+E233</f>
        <v>0</v>
      </c>
      <c r="F229" s="250">
        <f t="shared" si="59"/>
        <v>1920</v>
      </c>
    </row>
    <row r="230" spans="1:6" ht="27" customHeight="1">
      <c r="A230" s="723" t="s">
        <v>210</v>
      </c>
      <c r="B230" s="846" t="s">
        <v>213</v>
      </c>
      <c r="C230" s="149" t="s">
        <v>4</v>
      </c>
      <c r="D230" s="386">
        <f>E230+F230</f>
        <v>1920</v>
      </c>
      <c r="E230" s="153">
        <v>1920</v>
      </c>
      <c r="F230" s="153">
        <v>0</v>
      </c>
    </row>
    <row r="231" spans="1:6" ht="27" customHeight="1">
      <c r="A231" s="723"/>
      <c r="B231" s="847"/>
      <c r="C231" s="77" t="s">
        <v>5</v>
      </c>
      <c r="D231" s="387">
        <f>E231+F231</f>
        <v>1920</v>
      </c>
      <c r="E231" s="153">
        <v>0</v>
      </c>
      <c r="F231" s="153">
        <v>1920</v>
      </c>
    </row>
    <row r="232" spans="1:6" ht="21" customHeight="1">
      <c r="A232" s="837" t="s">
        <v>210</v>
      </c>
      <c r="B232" s="838" t="s">
        <v>214</v>
      </c>
      <c r="C232" s="149" t="s">
        <v>4</v>
      </c>
      <c r="D232" s="386">
        <f>E232+F232</f>
        <v>200</v>
      </c>
      <c r="E232" s="236">
        <v>0</v>
      </c>
      <c r="F232" s="236">
        <v>200</v>
      </c>
    </row>
    <row r="233" spans="1:6" ht="21.75" customHeight="1">
      <c r="A233" s="837"/>
      <c r="B233" s="838"/>
      <c r="C233" s="77" t="s">
        <v>5</v>
      </c>
      <c r="D233" s="387">
        <f>E233+F233</f>
        <v>0</v>
      </c>
      <c r="E233" s="186">
        <v>0</v>
      </c>
      <c r="F233" s="219">
        <v>0</v>
      </c>
    </row>
    <row r="234" spans="1:6" s="57" customFormat="1" ht="12.75">
      <c r="A234" s="124"/>
      <c r="B234" s="735" t="s">
        <v>28</v>
      </c>
      <c r="C234" s="761"/>
      <c r="D234" s="761"/>
      <c r="E234" s="761"/>
      <c r="F234" s="762"/>
    </row>
    <row r="235" spans="1:6" ht="12.75">
      <c r="A235" s="125"/>
      <c r="B235" s="749" t="s">
        <v>8</v>
      </c>
      <c r="C235" s="749"/>
      <c r="D235" s="749"/>
      <c r="E235" s="749"/>
      <c r="F235" s="750"/>
    </row>
    <row r="236" spans="1:6" ht="12.75">
      <c r="A236" s="125"/>
      <c r="B236" s="63" t="s">
        <v>12</v>
      </c>
      <c r="C236" s="60" t="s">
        <v>4</v>
      </c>
      <c r="D236" s="62">
        <f aca="true" t="shared" si="60" ref="D236:F241">D238</f>
        <v>4090</v>
      </c>
      <c r="E236" s="62">
        <f t="shared" si="60"/>
        <v>4090</v>
      </c>
      <c r="F236" s="62">
        <f t="shared" si="60"/>
        <v>0</v>
      </c>
    </row>
    <row r="237" spans="1:6" ht="13.5" thickBot="1">
      <c r="A237" s="125"/>
      <c r="B237" s="201"/>
      <c r="C237" s="202" t="s">
        <v>5</v>
      </c>
      <c r="D237" s="203">
        <f t="shared" si="60"/>
        <v>2865.46</v>
      </c>
      <c r="E237" s="203">
        <f t="shared" si="60"/>
        <v>1409</v>
      </c>
      <c r="F237" s="203">
        <f t="shared" si="60"/>
        <v>1456.46</v>
      </c>
    </row>
    <row r="238" spans="1:6" ht="12.75">
      <c r="A238" s="125"/>
      <c r="B238" s="107" t="s">
        <v>24</v>
      </c>
      <c r="C238" s="124" t="s">
        <v>4</v>
      </c>
      <c r="D238" s="155">
        <f t="shared" si="60"/>
        <v>4090</v>
      </c>
      <c r="E238" s="155">
        <f t="shared" si="60"/>
        <v>4090</v>
      </c>
      <c r="F238" s="155">
        <f t="shared" si="60"/>
        <v>0</v>
      </c>
    </row>
    <row r="239" spans="1:6" ht="12.75">
      <c r="A239" s="125"/>
      <c r="B239" s="93" t="s">
        <v>10</v>
      </c>
      <c r="C239" s="156" t="s">
        <v>5</v>
      </c>
      <c r="D239" s="157">
        <f t="shared" si="60"/>
        <v>2865.46</v>
      </c>
      <c r="E239" s="157">
        <f t="shared" si="60"/>
        <v>1409</v>
      </c>
      <c r="F239" s="157">
        <f t="shared" si="60"/>
        <v>1456.46</v>
      </c>
    </row>
    <row r="240" spans="1:6" ht="12.75">
      <c r="A240" s="125"/>
      <c r="B240" s="198" t="s">
        <v>37</v>
      </c>
      <c r="C240" s="190" t="s">
        <v>4</v>
      </c>
      <c r="D240" s="62">
        <f t="shared" si="60"/>
        <v>4090</v>
      </c>
      <c r="E240" s="62">
        <f t="shared" si="60"/>
        <v>4090</v>
      </c>
      <c r="F240" s="62">
        <f t="shared" si="60"/>
        <v>0</v>
      </c>
    </row>
    <row r="241" spans="1:6" ht="12.75">
      <c r="A241" s="125"/>
      <c r="B241" s="88"/>
      <c r="C241" s="98" t="s">
        <v>5</v>
      </c>
      <c r="D241" s="62">
        <f t="shared" si="60"/>
        <v>2865.46</v>
      </c>
      <c r="E241" s="62">
        <f t="shared" si="60"/>
        <v>1409</v>
      </c>
      <c r="F241" s="62">
        <f t="shared" si="60"/>
        <v>1456.46</v>
      </c>
    </row>
    <row r="242" spans="1:6" s="57" customFormat="1" ht="12.75">
      <c r="A242" s="124"/>
      <c r="B242" s="217" t="s">
        <v>72</v>
      </c>
      <c r="C242" s="190" t="s">
        <v>4</v>
      </c>
      <c r="D242" s="218">
        <f aca="true" t="shared" si="61" ref="D242:F243">D244+D246</f>
        <v>4090</v>
      </c>
      <c r="E242" s="218">
        <f>E244+E246</f>
        <v>4090</v>
      </c>
      <c r="F242" s="218">
        <f t="shared" si="61"/>
        <v>0</v>
      </c>
    </row>
    <row r="243" spans="1:6" s="57" customFormat="1" ht="12.75">
      <c r="A243" s="124"/>
      <c r="B243" s="225"/>
      <c r="C243" s="191" t="s">
        <v>5</v>
      </c>
      <c r="D243" s="133">
        <f t="shared" si="61"/>
        <v>2865.46</v>
      </c>
      <c r="E243" s="133">
        <f>E245+E247</f>
        <v>1409</v>
      </c>
      <c r="F243" s="133">
        <f t="shared" si="61"/>
        <v>1456.46</v>
      </c>
    </row>
    <row r="244" spans="1:6" ht="18" customHeight="1">
      <c r="A244" s="837" t="s">
        <v>210</v>
      </c>
      <c r="B244" s="803" t="s">
        <v>211</v>
      </c>
      <c r="C244" s="190" t="s">
        <v>4</v>
      </c>
      <c r="D244" s="386">
        <f>E244+F244</f>
        <v>790</v>
      </c>
      <c r="E244" s="236">
        <v>790</v>
      </c>
      <c r="F244" s="236">
        <v>0</v>
      </c>
    </row>
    <row r="245" spans="1:6" ht="20.25" customHeight="1">
      <c r="A245" s="837"/>
      <c r="B245" s="803"/>
      <c r="C245" s="191" t="s">
        <v>5</v>
      </c>
      <c r="D245" s="387">
        <f>E245+F245</f>
        <v>767.46</v>
      </c>
      <c r="E245" s="219">
        <v>311</v>
      </c>
      <c r="F245" s="219">
        <v>456.46</v>
      </c>
    </row>
    <row r="246" spans="1:6" ht="29.25" customHeight="1">
      <c r="A246" s="837" t="s">
        <v>210</v>
      </c>
      <c r="B246" s="803" t="s">
        <v>212</v>
      </c>
      <c r="C246" s="190" t="s">
        <v>4</v>
      </c>
      <c r="D246" s="386">
        <f>E246+F246</f>
        <v>3300</v>
      </c>
      <c r="E246" s="236">
        <v>3300</v>
      </c>
      <c r="F246" s="236">
        <v>0</v>
      </c>
    </row>
    <row r="247" spans="1:6" ht="49.5" customHeight="1">
      <c r="A247" s="837"/>
      <c r="B247" s="803"/>
      <c r="C247" s="191" t="s">
        <v>5</v>
      </c>
      <c r="D247" s="387">
        <f>E247+F247</f>
        <v>2098</v>
      </c>
      <c r="E247" s="186">
        <v>1098</v>
      </c>
      <c r="F247" s="219">
        <v>1000</v>
      </c>
    </row>
    <row r="248" spans="1:6" ht="12.75">
      <c r="A248" s="125"/>
      <c r="B248" s="39" t="s">
        <v>195</v>
      </c>
      <c r="C248" s="39"/>
      <c r="D248" s="39"/>
      <c r="E248" s="39"/>
      <c r="F248" s="40"/>
    </row>
    <row r="249" spans="1:6" ht="12.75">
      <c r="A249" s="125"/>
      <c r="B249" s="749" t="s">
        <v>8</v>
      </c>
      <c r="C249" s="749"/>
      <c r="D249" s="749"/>
      <c r="E249" s="749"/>
      <c r="F249" s="750"/>
    </row>
    <row r="250" spans="1:6" ht="12.75">
      <c r="A250" s="125"/>
      <c r="B250" s="87" t="s">
        <v>12</v>
      </c>
      <c r="C250" s="60" t="s">
        <v>4</v>
      </c>
      <c r="D250" s="62">
        <f aca="true" t="shared" si="62" ref="D250:F251">D252</f>
        <v>429241</v>
      </c>
      <c r="E250" s="62">
        <f>E252</f>
        <v>226040</v>
      </c>
      <c r="F250" s="62">
        <f t="shared" si="62"/>
        <v>203201</v>
      </c>
    </row>
    <row r="251" spans="1:6" ht="13.5" thickBot="1">
      <c r="A251" s="125"/>
      <c r="B251" s="134"/>
      <c r="C251" s="202" t="s">
        <v>5</v>
      </c>
      <c r="D251" s="203">
        <f t="shared" si="62"/>
        <v>94514</v>
      </c>
      <c r="E251" s="203">
        <f>E253</f>
        <v>89502</v>
      </c>
      <c r="F251" s="203">
        <f t="shared" si="62"/>
        <v>5012</v>
      </c>
    </row>
    <row r="252" spans="1:6" ht="12.75">
      <c r="A252" s="125"/>
      <c r="B252" s="107" t="s">
        <v>24</v>
      </c>
      <c r="C252" s="124" t="s">
        <v>4</v>
      </c>
      <c r="D252" s="155">
        <f aca="true" t="shared" si="63" ref="D252:F253">D260</f>
        <v>429241</v>
      </c>
      <c r="E252" s="155">
        <f>E260</f>
        <v>226040</v>
      </c>
      <c r="F252" s="155">
        <f t="shared" si="63"/>
        <v>203201</v>
      </c>
    </row>
    <row r="253" spans="1:6" ht="12.75">
      <c r="A253" s="125"/>
      <c r="B253" s="93" t="s">
        <v>10</v>
      </c>
      <c r="C253" s="156" t="s">
        <v>5</v>
      </c>
      <c r="D253" s="157">
        <f t="shared" si="63"/>
        <v>94514</v>
      </c>
      <c r="E253" s="157">
        <f>E261</f>
        <v>89502</v>
      </c>
      <c r="F253" s="157">
        <f t="shared" si="63"/>
        <v>5012</v>
      </c>
    </row>
    <row r="254" spans="1:6" ht="12.75" hidden="1">
      <c r="A254" s="125"/>
      <c r="B254" s="108" t="s">
        <v>29</v>
      </c>
      <c r="C254" s="128" t="s">
        <v>4</v>
      </c>
      <c r="D254" s="63"/>
      <c r="E254" s="61"/>
      <c r="F254" s="61"/>
    </row>
    <row r="255" spans="1:6" ht="12.75" hidden="1">
      <c r="A255" s="125"/>
      <c r="B255" s="140"/>
      <c r="C255" s="103" t="s">
        <v>5</v>
      </c>
      <c r="D255" s="123"/>
      <c r="E255" s="225"/>
      <c r="F255" s="225"/>
    </row>
    <row r="256" spans="1:6" ht="12.75" hidden="1">
      <c r="A256" s="125"/>
      <c r="B256" s="109" t="s">
        <v>43</v>
      </c>
      <c r="C256" s="128" t="s">
        <v>4</v>
      </c>
      <c r="D256" s="63"/>
      <c r="E256" s="61"/>
      <c r="F256" s="61"/>
    </row>
    <row r="257" spans="1:6" ht="12.75" hidden="1">
      <c r="A257" s="125"/>
      <c r="B257" s="110"/>
      <c r="C257" s="103" t="s">
        <v>5</v>
      </c>
      <c r="D257" s="63"/>
      <c r="E257" s="61"/>
      <c r="F257" s="61"/>
    </row>
    <row r="258" spans="1:6" ht="12.75" hidden="1">
      <c r="A258" s="125"/>
      <c r="B258" s="109" t="s">
        <v>30</v>
      </c>
      <c r="C258" s="60" t="s">
        <v>4</v>
      </c>
      <c r="D258" s="217"/>
      <c r="E258" s="217"/>
      <c r="F258" s="217"/>
    </row>
    <row r="259" spans="1:6" ht="12.75" hidden="1">
      <c r="A259" s="125"/>
      <c r="B259" s="110" t="s">
        <v>31</v>
      </c>
      <c r="C259" s="103" t="s">
        <v>5</v>
      </c>
      <c r="D259" s="225"/>
      <c r="E259" s="225"/>
      <c r="F259" s="225"/>
    </row>
    <row r="260" spans="1:6" ht="12.75">
      <c r="A260" s="125"/>
      <c r="B260" s="121" t="s">
        <v>37</v>
      </c>
      <c r="C260" s="60" t="s">
        <v>4</v>
      </c>
      <c r="D260" s="62">
        <f aca="true" t="shared" si="64" ref="D260:F261">D262+D264+D266</f>
        <v>429241</v>
      </c>
      <c r="E260" s="62">
        <f>E262+E264+E266</f>
        <v>226040</v>
      </c>
      <c r="F260" s="62">
        <f t="shared" si="64"/>
        <v>203201</v>
      </c>
    </row>
    <row r="261" spans="1:8" ht="12.75">
      <c r="A261" s="125"/>
      <c r="B261" s="87" t="s">
        <v>126</v>
      </c>
      <c r="C261" s="60" t="s">
        <v>5</v>
      </c>
      <c r="D261" s="62">
        <f t="shared" si="64"/>
        <v>94514</v>
      </c>
      <c r="E261" s="62">
        <f>E263+E265+E267</f>
        <v>89502</v>
      </c>
      <c r="F261" s="62">
        <f t="shared" si="64"/>
        <v>5012</v>
      </c>
      <c r="H261" s="160"/>
    </row>
    <row r="262" spans="1:6" s="57" customFormat="1" ht="12.75">
      <c r="A262" s="124"/>
      <c r="B262" s="83" t="s">
        <v>56</v>
      </c>
      <c r="C262" s="149" t="s">
        <v>4</v>
      </c>
      <c r="D262" s="143">
        <f aca="true" t="shared" si="65" ref="D262:F263">D276+D288</f>
        <v>401688</v>
      </c>
      <c r="E262" s="143">
        <f>E276+E288</f>
        <v>214294</v>
      </c>
      <c r="F262" s="143">
        <f t="shared" si="65"/>
        <v>187394</v>
      </c>
    </row>
    <row r="263" spans="1:6" s="57" customFormat="1" ht="12.75">
      <c r="A263" s="124"/>
      <c r="B263" s="91"/>
      <c r="C263" s="77" t="s">
        <v>5</v>
      </c>
      <c r="D263" s="144">
        <f t="shared" si="65"/>
        <v>77767</v>
      </c>
      <c r="E263" s="144">
        <f>E277+E289</f>
        <v>77756</v>
      </c>
      <c r="F263" s="144">
        <f t="shared" si="65"/>
        <v>11</v>
      </c>
    </row>
    <row r="264" spans="1:6" s="57" customFormat="1" ht="12.75">
      <c r="A264" s="124"/>
      <c r="B264" s="83" t="s">
        <v>72</v>
      </c>
      <c r="C264" s="149" t="s">
        <v>4</v>
      </c>
      <c r="D264" s="236">
        <f aca="true" t="shared" si="66" ref="D264:F267">D299</f>
        <v>16746</v>
      </c>
      <c r="E264" s="236">
        <f>E299</f>
        <v>11746</v>
      </c>
      <c r="F264" s="236">
        <f t="shared" si="66"/>
        <v>5000</v>
      </c>
    </row>
    <row r="265" spans="1:6" s="57" customFormat="1" ht="12.75">
      <c r="A265" s="124"/>
      <c r="B265" s="92"/>
      <c r="C265" s="77" t="s">
        <v>5</v>
      </c>
      <c r="D265" s="186">
        <f t="shared" si="66"/>
        <v>16746</v>
      </c>
      <c r="E265" s="186">
        <f>E300</f>
        <v>11746</v>
      </c>
      <c r="F265" s="186">
        <f t="shared" si="66"/>
        <v>5000</v>
      </c>
    </row>
    <row r="266" spans="1:6" s="57" customFormat="1" ht="12.75">
      <c r="A266" s="124"/>
      <c r="B266" s="83" t="s">
        <v>206</v>
      </c>
      <c r="C266" s="149" t="s">
        <v>4</v>
      </c>
      <c r="D266" s="236">
        <f t="shared" si="66"/>
        <v>10807</v>
      </c>
      <c r="E266" s="236">
        <f>E301</f>
        <v>0</v>
      </c>
      <c r="F266" s="236">
        <f t="shared" si="66"/>
        <v>10807</v>
      </c>
    </row>
    <row r="267" spans="1:6" s="57" customFormat="1" ht="12.75">
      <c r="A267" s="124"/>
      <c r="B267" s="92"/>
      <c r="C267" s="77" t="s">
        <v>5</v>
      </c>
      <c r="D267" s="186">
        <f t="shared" si="66"/>
        <v>1</v>
      </c>
      <c r="E267" s="186">
        <f>E302</f>
        <v>0</v>
      </c>
      <c r="F267" s="186">
        <f t="shared" si="66"/>
        <v>1</v>
      </c>
    </row>
    <row r="268" spans="1:6" s="57" customFormat="1" ht="12.75">
      <c r="A268" s="124"/>
      <c r="B268" s="841" t="s">
        <v>55</v>
      </c>
      <c r="C268" s="825"/>
      <c r="D268" s="825"/>
      <c r="E268" s="825"/>
      <c r="F268" s="826"/>
    </row>
    <row r="269" spans="1:6" ht="12.75">
      <c r="A269" s="125"/>
      <c r="B269" s="749" t="s">
        <v>8</v>
      </c>
      <c r="C269" s="749"/>
      <c r="D269" s="749"/>
      <c r="E269" s="749"/>
      <c r="F269" s="750"/>
    </row>
    <row r="270" spans="1:6" ht="12.75">
      <c r="A270" s="125"/>
      <c r="B270" s="87" t="s">
        <v>12</v>
      </c>
      <c r="C270" s="42" t="s">
        <v>4</v>
      </c>
      <c r="D270" s="130">
        <f aca="true" t="shared" si="67" ref="D270:F271">D272</f>
        <v>76527</v>
      </c>
      <c r="E270" s="130">
        <f>E272</f>
        <v>76427</v>
      </c>
      <c r="F270" s="130">
        <f t="shared" si="67"/>
        <v>100</v>
      </c>
    </row>
    <row r="271" spans="1:6" ht="13.5" thickBot="1">
      <c r="A271" s="125"/>
      <c r="B271" s="134"/>
      <c r="C271" s="135" t="s">
        <v>5</v>
      </c>
      <c r="D271" s="136">
        <f t="shared" si="67"/>
        <v>77766</v>
      </c>
      <c r="E271" s="136">
        <f>E273</f>
        <v>77756</v>
      </c>
      <c r="F271" s="136">
        <f t="shared" si="67"/>
        <v>10</v>
      </c>
    </row>
    <row r="272" spans="1:6" ht="12.75">
      <c r="A272" s="125"/>
      <c r="B272" s="107" t="s">
        <v>24</v>
      </c>
      <c r="C272" s="124" t="s">
        <v>4</v>
      </c>
      <c r="D272" s="155">
        <f aca="true" t="shared" si="68" ref="D272:D277">D274</f>
        <v>76527</v>
      </c>
      <c r="E272" s="155">
        <f aca="true" t="shared" si="69" ref="E272:F277">E274</f>
        <v>76427</v>
      </c>
      <c r="F272" s="155">
        <f t="shared" si="69"/>
        <v>100</v>
      </c>
    </row>
    <row r="273" spans="1:6" ht="12.75">
      <c r="A273" s="125"/>
      <c r="B273" s="93" t="s">
        <v>10</v>
      </c>
      <c r="C273" s="156" t="s">
        <v>5</v>
      </c>
      <c r="D273" s="157">
        <f t="shared" si="68"/>
        <v>77766</v>
      </c>
      <c r="E273" s="157">
        <f t="shared" si="69"/>
        <v>77756</v>
      </c>
      <c r="F273" s="157">
        <f t="shared" si="69"/>
        <v>10</v>
      </c>
    </row>
    <row r="274" spans="1:6" ht="12.75">
      <c r="A274" s="125"/>
      <c r="B274" s="111" t="s">
        <v>37</v>
      </c>
      <c r="C274" s="42" t="s">
        <v>4</v>
      </c>
      <c r="D274" s="130">
        <f t="shared" si="68"/>
        <v>76527</v>
      </c>
      <c r="E274" s="130">
        <f t="shared" si="69"/>
        <v>76427</v>
      </c>
      <c r="F274" s="130">
        <f t="shared" si="69"/>
        <v>100</v>
      </c>
    </row>
    <row r="275" spans="1:6" ht="12.75">
      <c r="A275" s="125"/>
      <c r="B275" s="93"/>
      <c r="C275" s="79" t="s">
        <v>5</v>
      </c>
      <c r="D275" s="144">
        <f t="shared" si="68"/>
        <v>77766</v>
      </c>
      <c r="E275" s="144">
        <f t="shared" si="69"/>
        <v>77756</v>
      </c>
      <c r="F275" s="144">
        <f t="shared" si="69"/>
        <v>10</v>
      </c>
    </row>
    <row r="276" spans="1:6" s="57" customFormat="1" ht="12.75">
      <c r="A276" s="124"/>
      <c r="B276" s="63" t="s">
        <v>56</v>
      </c>
      <c r="C276" s="74" t="s">
        <v>4</v>
      </c>
      <c r="D276" s="129">
        <f t="shared" si="68"/>
        <v>76527</v>
      </c>
      <c r="E276" s="129">
        <f t="shared" si="69"/>
        <v>76427</v>
      </c>
      <c r="F276" s="129">
        <f t="shared" si="69"/>
        <v>100</v>
      </c>
    </row>
    <row r="277" spans="1:6" s="57" customFormat="1" ht="12.75">
      <c r="A277" s="124"/>
      <c r="B277" s="126"/>
      <c r="C277" s="74" t="s">
        <v>5</v>
      </c>
      <c r="D277" s="62">
        <f t="shared" si="68"/>
        <v>77766</v>
      </c>
      <c r="E277" s="62">
        <f t="shared" si="69"/>
        <v>77756</v>
      </c>
      <c r="F277" s="62">
        <f t="shared" si="69"/>
        <v>10</v>
      </c>
    </row>
    <row r="278" spans="1:6" s="57" customFormat="1" ht="12.75">
      <c r="A278" s="794" t="s">
        <v>58</v>
      </c>
      <c r="B278" s="844" t="s">
        <v>199</v>
      </c>
      <c r="C278" s="149" t="s">
        <v>4</v>
      </c>
      <c r="D278" s="236">
        <f>E278+F278</f>
        <v>76527</v>
      </c>
      <c r="E278" s="236">
        <v>76427</v>
      </c>
      <c r="F278" s="236">
        <v>100</v>
      </c>
    </row>
    <row r="279" spans="1:6" s="57" customFormat="1" ht="12.75">
      <c r="A279" s="794"/>
      <c r="B279" s="844"/>
      <c r="C279" s="77" t="s">
        <v>5</v>
      </c>
      <c r="D279" s="186">
        <f>E279+F279</f>
        <v>77766</v>
      </c>
      <c r="E279" s="186">
        <v>77756</v>
      </c>
      <c r="F279" s="219">
        <v>10</v>
      </c>
    </row>
    <row r="280" spans="1:6" s="57" customFormat="1" ht="12.75">
      <c r="A280" s="124"/>
      <c r="B280" s="823" t="s">
        <v>168</v>
      </c>
      <c r="C280" s="824"/>
      <c r="D280" s="824"/>
      <c r="E280" s="824"/>
      <c r="F280" s="842"/>
    </row>
    <row r="281" spans="1:6" ht="12.75">
      <c r="A281" s="125"/>
      <c r="B281" s="749" t="s">
        <v>8</v>
      </c>
      <c r="C281" s="749"/>
      <c r="D281" s="749"/>
      <c r="E281" s="749"/>
      <c r="F281" s="750"/>
    </row>
    <row r="282" spans="1:6" ht="12.75">
      <c r="A282" s="125"/>
      <c r="B282" s="87" t="s">
        <v>12</v>
      </c>
      <c r="C282" s="60" t="s">
        <v>4</v>
      </c>
      <c r="D282" s="62">
        <f aca="true" t="shared" si="70" ref="D282:F283">D284</f>
        <v>325161</v>
      </c>
      <c r="E282" s="62">
        <f aca="true" t="shared" si="71" ref="E282:E289">E284</f>
        <v>137867</v>
      </c>
      <c r="F282" s="62">
        <f t="shared" si="70"/>
        <v>187294</v>
      </c>
    </row>
    <row r="283" spans="1:6" ht="13.5" thickBot="1">
      <c r="A283" s="125"/>
      <c r="B283" s="134"/>
      <c r="C283" s="202" t="s">
        <v>5</v>
      </c>
      <c r="D283" s="203">
        <f t="shared" si="70"/>
        <v>1</v>
      </c>
      <c r="E283" s="203">
        <f t="shared" si="71"/>
        <v>0</v>
      </c>
      <c r="F283" s="203">
        <f t="shared" si="70"/>
        <v>1</v>
      </c>
    </row>
    <row r="284" spans="1:6" ht="12.75">
      <c r="A284" s="125"/>
      <c r="B284" s="107" t="s">
        <v>24</v>
      </c>
      <c r="C284" s="124" t="s">
        <v>4</v>
      </c>
      <c r="D284" s="155">
        <f aca="true" t="shared" si="72" ref="D284:F285">D286</f>
        <v>325161</v>
      </c>
      <c r="E284" s="155">
        <f t="shared" si="71"/>
        <v>137867</v>
      </c>
      <c r="F284" s="155">
        <f t="shared" si="72"/>
        <v>187294</v>
      </c>
    </row>
    <row r="285" spans="1:6" ht="12.75">
      <c r="A285" s="125"/>
      <c r="B285" s="93" t="s">
        <v>10</v>
      </c>
      <c r="C285" s="156" t="s">
        <v>5</v>
      </c>
      <c r="D285" s="157">
        <f t="shared" si="72"/>
        <v>1</v>
      </c>
      <c r="E285" s="157">
        <f t="shared" si="71"/>
        <v>0</v>
      </c>
      <c r="F285" s="157">
        <f t="shared" si="72"/>
        <v>1</v>
      </c>
    </row>
    <row r="286" spans="1:6" ht="12.75">
      <c r="A286" s="125"/>
      <c r="B286" s="111" t="s">
        <v>37</v>
      </c>
      <c r="C286" s="60" t="s">
        <v>4</v>
      </c>
      <c r="D286" s="62">
        <f>D288</f>
        <v>325161</v>
      </c>
      <c r="E286" s="62">
        <f t="shared" si="71"/>
        <v>137867</v>
      </c>
      <c r="F286" s="62">
        <f>F288</f>
        <v>187294</v>
      </c>
    </row>
    <row r="287" spans="1:6" ht="12.75">
      <c r="A287" s="125"/>
      <c r="B287" s="93"/>
      <c r="C287" s="103" t="s">
        <v>5</v>
      </c>
      <c r="D287" s="104">
        <f>D289</f>
        <v>1</v>
      </c>
      <c r="E287" s="104">
        <f t="shared" si="71"/>
        <v>0</v>
      </c>
      <c r="F287" s="104">
        <f>F289</f>
        <v>1</v>
      </c>
    </row>
    <row r="288" spans="1:6" s="57" customFormat="1" ht="12.75">
      <c r="A288" s="124"/>
      <c r="B288" s="63" t="s">
        <v>56</v>
      </c>
      <c r="C288" s="74" t="s">
        <v>4</v>
      </c>
      <c r="D288" s="129">
        <f>D290</f>
        <v>325161</v>
      </c>
      <c r="E288" s="129">
        <f t="shared" si="71"/>
        <v>137867</v>
      </c>
      <c r="F288" s="129">
        <f>F290</f>
        <v>187294</v>
      </c>
    </row>
    <row r="289" spans="1:6" s="57" customFormat="1" ht="12.75">
      <c r="A289" s="124"/>
      <c r="B289" s="126"/>
      <c r="C289" s="74" t="s">
        <v>5</v>
      </c>
      <c r="D289" s="62">
        <f>D291</f>
        <v>1</v>
      </c>
      <c r="E289" s="62">
        <f t="shared" si="71"/>
        <v>0</v>
      </c>
      <c r="F289" s="62">
        <f>F291</f>
        <v>1</v>
      </c>
    </row>
    <row r="290" spans="1:6" s="57" customFormat="1" ht="17.25" customHeight="1">
      <c r="A290" s="794" t="s">
        <v>58</v>
      </c>
      <c r="B290" s="844" t="s">
        <v>200</v>
      </c>
      <c r="C290" s="71" t="s">
        <v>4</v>
      </c>
      <c r="D290" s="236">
        <f>E290+F290</f>
        <v>325161</v>
      </c>
      <c r="E290" s="236">
        <v>137867</v>
      </c>
      <c r="F290" s="236">
        <v>187294</v>
      </c>
    </row>
    <row r="291" spans="1:6" s="57" customFormat="1" ht="22.5" customHeight="1">
      <c r="A291" s="794"/>
      <c r="B291" s="844"/>
      <c r="C291" s="79" t="s">
        <v>5</v>
      </c>
      <c r="D291" s="186">
        <f>E291+F291</f>
        <v>1</v>
      </c>
      <c r="E291" s="186">
        <v>0</v>
      </c>
      <c r="F291" s="219">
        <v>1</v>
      </c>
    </row>
    <row r="292" spans="1:6" ht="18" customHeight="1">
      <c r="A292" s="125"/>
      <c r="B292" s="815" t="s">
        <v>61</v>
      </c>
      <c r="C292" s="816"/>
      <c r="D292" s="816"/>
      <c r="E292" s="816"/>
      <c r="F292" s="817"/>
    </row>
    <row r="293" spans="1:6" ht="12.75">
      <c r="A293" s="125"/>
      <c r="B293" s="87" t="s">
        <v>12</v>
      </c>
      <c r="C293" s="60" t="s">
        <v>4</v>
      </c>
      <c r="D293" s="62">
        <f aca="true" t="shared" si="73" ref="D293:F294">D295</f>
        <v>27553</v>
      </c>
      <c r="E293" s="62">
        <f>E295</f>
        <v>11746</v>
      </c>
      <c r="F293" s="62">
        <f t="shared" si="73"/>
        <v>15807</v>
      </c>
    </row>
    <row r="294" spans="1:6" ht="13.5" thickBot="1">
      <c r="A294" s="125"/>
      <c r="B294" s="134"/>
      <c r="C294" s="202" t="s">
        <v>5</v>
      </c>
      <c r="D294" s="203">
        <f t="shared" si="73"/>
        <v>16747</v>
      </c>
      <c r="E294" s="203">
        <f>E296</f>
        <v>11746</v>
      </c>
      <c r="F294" s="203">
        <f>F296</f>
        <v>5001</v>
      </c>
    </row>
    <row r="295" spans="1:6" ht="12.75">
      <c r="A295" s="125"/>
      <c r="B295" s="107" t="s">
        <v>24</v>
      </c>
      <c r="C295" s="124" t="s">
        <v>4</v>
      </c>
      <c r="D295" s="155">
        <f aca="true" t="shared" si="74" ref="D295:F296">D297</f>
        <v>27553</v>
      </c>
      <c r="E295" s="155">
        <f>E297</f>
        <v>11746</v>
      </c>
      <c r="F295" s="155">
        <f t="shared" si="74"/>
        <v>15807</v>
      </c>
    </row>
    <row r="296" spans="1:6" ht="12.75">
      <c r="A296" s="125"/>
      <c r="B296" s="93" t="s">
        <v>10</v>
      </c>
      <c r="C296" s="156" t="s">
        <v>5</v>
      </c>
      <c r="D296" s="157">
        <f t="shared" si="74"/>
        <v>16747</v>
      </c>
      <c r="E296" s="157">
        <f>E298</f>
        <v>11746</v>
      </c>
      <c r="F296" s="157">
        <f>F298</f>
        <v>5001</v>
      </c>
    </row>
    <row r="297" spans="1:6" ht="12.75">
      <c r="A297" s="125"/>
      <c r="B297" s="121" t="s">
        <v>37</v>
      </c>
      <c r="C297" s="98" t="s">
        <v>4</v>
      </c>
      <c r="D297" s="129">
        <f aca="true" t="shared" si="75" ref="D297:F298">D299+D301</f>
        <v>27553</v>
      </c>
      <c r="E297" s="129">
        <f>E299+E301</f>
        <v>11746</v>
      </c>
      <c r="F297" s="129">
        <f t="shared" si="75"/>
        <v>15807</v>
      </c>
    </row>
    <row r="298" spans="1:6" ht="12.75">
      <c r="A298" s="125"/>
      <c r="B298" s="93"/>
      <c r="C298" s="191" t="s">
        <v>5</v>
      </c>
      <c r="D298" s="104">
        <f t="shared" si="75"/>
        <v>16747</v>
      </c>
      <c r="E298" s="104">
        <f>E300+E302</f>
        <v>11746</v>
      </c>
      <c r="F298" s="104">
        <f t="shared" si="75"/>
        <v>5001</v>
      </c>
    </row>
    <row r="299" spans="1:6" s="57" customFormat="1" ht="12.75">
      <c r="A299" s="124"/>
      <c r="B299" s="217" t="s">
        <v>72</v>
      </c>
      <c r="C299" s="190" t="s">
        <v>4</v>
      </c>
      <c r="D299" s="218">
        <f aca="true" t="shared" si="76" ref="D299:F300">D311</f>
        <v>16746</v>
      </c>
      <c r="E299" s="133">
        <f>E311</f>
        <v>11746</v>
      </c>
      <c r="F299" s="133">
        <f t="shared" si="76"/>
        <v>5000</v>
      </c>
    </row>
    <row r="300" spans="1:6" s="57" customFormat="1" ht="12.75">
      <c r="A300" s="124"/>
      <c r="B300" s="225"/>
      <c r="C300" s="191" t="s">
        <v>5</v>
      </c>
      <c r="D300" s="250">
        <f t="shared" si="76"/>
        <v>16746</v>
      </c>
      <c r="E300" s="133">
        <f>E312</f>
        <v>11746</v>
      </c>
      <c r="F300" s="133">
        <f t="shared" si="76"/>
        <v>5000</v>
      </c>
    </row>
    <row r="301" spans="1:6" s="57" customFormat="1" ht="12.75">
      <c r="A301" s="124"/>
      <c r="B301" s="217" t="s">
        <v>206</v>
      </c>
      <c r="C301" s="190" t="s">
        <v>4</v>
      </c>
      <c r="D301" s="218">
        <f aca="true" t="shared" si="77" ref="D301:F302">D324</f>
        <v>10807</v>
      </c>
      <c r="E301" s="218">
        <f>E324</f>
        <v>0</v>
      </c>
      <c r="F301" s="218">
        <f t="shared" si="77"/>
        <v>10807</v>
      </c>
    </row>
    <row r="302" spans="1:6" s="57" customFormat="1" ht="12.75">
      <c r="A302" s="124"/>
      <c r="B302" s="225"/>
      <c r="C302" s="191" t="s">
        <v>5</v>
      </c>
      <c r="D302" s="250">
        <f t="shared" si="77"/>
        <v>1</v>
      </c>
      <c r="E302" s="250">
        <f>E325</f>
        <v>0</v>
      </c>
      <c r="F302" s="250">
        <f t="shared" si="77"/>
        <v>1</v>
      </c>
    </row>
    <row r="303" spans="1:6" s="57" customFormat="1" ht="12.75">
      <c r="A303" s="124"/>
      <c r="B303" s="732" t="s">
        <v>139</v>
      </c>
      <c r="C303" s="733"/>
      <c r="D303" s="733"/>
      <c r="E303" s="761"/>
      <c r="F303" s="762"/>
    </row>
    <row r="304" spans="1:6" ht="12.75">
      <c r="A304" s="125"/>
      <c r="B304" s="760" t="s">
        <v>8</v>
      </c>
      <c r="C304" s="749"/>
      <c r="D304" s="749"/>
      <c r="E304" s="749"/>
      <c r="F304" s="750"/>
    </row>
    <row r="305" spans="1:6" ht="12.75">
      <c r="A305" s="125"/>
      <c r="B305" s="63" t="s">
        <v>12</v>
      </c>
      <c r="C305" s="60" t="s">
        <v>4</v>
      </c>
      <c r="D305" s="62">
        <f aca="true" t="shared" si="78" ref="D305:F306">D307</f>
        <v>16746</v>
      </c>
      <c r="E305" s="62">
        <f aca="true" t="shared" si="79" ref="E305:E312">E307</f>
        <v>11746</v>
      </c>
      <c r="F305" s="62">
        <f t="shared" si="78"/>
        <v>5000</v>
      </c>
    </row>
    <row r="306" spans="1:6" ht="13.5" thickBot="1">
      <c r="A306" s="125"/>
      <c r="B306" s="201"/>
      <c r="C306" s="202" t="s">
        <v>5</v>
      </c>
      <c r="D306" s="203">
        <f t="shared" si="78"/>
        <v>16746</v>
      </c>
      <c r="E306" s="203">
        <f t="shared" si="79"/>
        <v>11746</v>
      </c>
      <c r="F306" s="203">
        <f t="shared" si="78"/>
        <v>5000</v>
      </c>
    </row>
    <row r="307" spans="1:6" ht="12.75">
      <c r="A307" s="125"/>
      <c r="B307" s="107" t="s">
        <v>24</v>
      </c>
      <c r="C307" s="124" t="s">
        <v>4</v>
      </c>
      <c r="D307" s="155">
        <f aca="true" t="shared" si="80" ref="D307:F308">D309</f>
        <v>16746</v>
      </c>
      <c r="E307" s="155">
        <f t="shared" si="79"/>
        <v>11746</v>
      </c>
      <c r="F307" s="155">
        <f t="shared" si="80"/>
        <v>5000</v>
      </c>
    </row>
    <row r="308" spans="1:6" ht="12.75">
      <c r="A308" s="125"/>
      <c r="B308" s="93" t="s">
        <v>10</v>
      </c>
      <c r="C308" s="156" t="s">
        <v>5</v>
      </c>
      <c r="D308" s="157">
        <f t="shared" si="80"/>
        <v>16746</v>
      </c>
      <c r="E308" s="157">
        <f t="shared" si="79"/>
        <v>11746</v>
      </c>
      <c r="F308" s="157">
        <f t="shared" si="80"/>
        <v>5000</v>
      </c>
    </row>
    <row r="309" spans="1:15" ht="12.75">
      <c r="A309" s="125"/>
      <c r="B309" s="198" t="s">
        <v>37</v>
      </c>
      <c r="C309" s="190" t="s">
        <v>4</v>
      </c>
      <c r="D309" s="62">
        <f aca="true" t="shared" si="81" ref="D309:F310">D311</f>
        <v>16746</v>
      </c>
      <c r="E309" s="62">
        <f t="shared" si="79"/>
        <v>11746</v>
      </c>
      <c r="F309" s="62">
        <f t="shared" si="81"/>
        <v>5000</v>
      </c>
      <c r="H309" s="68"/>
      <c r="I309" s="68"/>
      <c r="J309" s="68"/>
      <c r="K309" s="68"/>
      <c r="L309" s="68"/>
      <c r="M309" s="68"/>
      <c r="N309" s="68"/>
      <c r="O309" s="68"/>
    </row>
    <row r="310" spans="1:15" ht="12.75">
      <c r="A310" s="125"/>
      <c r="B310" s="88"/>
      <c r="C310" s="98" t="s">
        <v>5</v>
      </c>
      <c r="D310" s="62">
        <f t="shared" si="81"/>
        <v>16746</v>
      </c>
      <c r="E310" s="62">
        <f t="shared" si="79"/>
        <v>11746</v>
      </c>
      <c r="F310" s="62">
        <f>F312</f>
        <v>5000</v>
      </c>
      <c r="H310" s="68"/>
      <c r="I310" s="68"/>
      <c r="J310" s="68"/>
      <c r="K310" s="68"/>
      <c r="L310" s="68"/>
      <c r="M310" s="68"/>
      <c r="N310" s="68"/>
      <c r="O310" s="68"/>
    </row>
    <row r="311" spans="1:15" s="57" customFormat="1" ht="12.75">
      <c r="A311" s="124"/>
      <c r="B311" s="217" t="s">
        <v>72</v>
      </c>
      <c r="C311" s="190" t="s">
        <v>4</v>
      </c>
      <c r="D311" s="218">
        <f>D313</f>
        <v>16746</v>
      </c>
      <c r="E311" s="218">
        <f t="shared" si="79"/>
        <v>11746</v>
      </c>
      <c r="F311" s="218">
        <f>F313</f>
        <v>5000</v>
      </c>
      <c r="H311" s="396"/>
      <c r="I311" s="396"/>
      <c r="J311" s="396"/>
      <c r="K311" s="396"/>
      <c r="L311" s="396"/>
      <c r="M311" s="396"/>
      <c r="N311" s="396"/>
      <c r="O311" s="396"/>
    </row>
    <row r="312" spans="1:15" s="57" customFormat="1" ht="12.75">
      <c r="A312" s="124"/>
      <c r="B312" s="225"/>
      <c r="C312" s="191" t="s">
        <v>5</v>
      </c>
      <c r="D312" s="250">
        <f>D314</f>
        <v>16746</v>
      </c>
      <c r="E312" s="250">
        <f t="shared" si="79"/>
        <v>11746</v>
      </c>
      <c r="F312" s="250">
        <f>F314</f>
        <v>5000</v>
      </c>
      <c r="H312" s="396"/>
      <c r="I312" s="396"/>
      <c r="J312" s="396"/>
      <c r="K312" s="396"/>
      <c r="L312" s="396"/>
      <c r="M312" s="396"/>
      <c r="N312" s="396"/>
      <c r="O312" s="396"/>
    </row>
    <row r="313" spans="1:11" s="463" customFormat="1" ht="12.75">
      <c r="A313" s="845" t="s">
        <v>208</v>
      </c>
      <c r="B313" s="83" t="s">
        <v>209</v>
      </c>
      <c r="C313" s="149" t="s">
        <v>4</v>
      </c>
      <c r="D313" s="236">
        <f>E313+F313</f>
        <v>16746</v>
      </c>
      <c r="E313" s="236">
        <v>11746</v>
      </c>
      <c r="F313" s="236">
        <f>2003+2997</f>
        <v>5000</v>
      </c>
      <c r="K313" s="518"/>
    </row>
    <row r="314" spans="1:6" s="463" customFormat="1" ht="12.75">
      <c r="A314" s="845"/>
      <c r="B314" s="92"/>
      <c r="C314" s="77" t="s">
        <v>5</v>
      </c>
      <c r="D314" s="186">
        <f>E314+F314</f>
        <v>16746</v>
      </c>
      <c r="E314" s="186">
        <v>11746</v>
      </c>
      <c r="F314" s="186">
        <f>2003+2997</f>
        <v>5000</v>
      </c>
    </row>
    <row r="315" spans="1:15" s="57" customFormat="1" ht="12.75">
      <c r="A315" s="124"/>
      <c r="B315" s="213"/>
      <c r="C315" s="264"/>
      <c r="D315" s="291"/>
      <c r="E315" s="291"/>
      <c r="F315" s="292"/>
      <c r="H315" s="396"/>
      <c r="I315" s="396"/>
      <c r="J315" s="396"/>
      <c r="K315" s="396"/>
      <c r="L315" s="396"/>
      <c r="M315" s="396"/>
      <c r="N315" s="396"/>
      <c r="O315" s="396"/>
    </row>
    <row r="316" spans="1:15" s="57" customFormat="1" ht="12.75">
      <c r="A316" s="124"/>
      <c r="B316" s="735" t="s">
        <v>205</v>
      </c>
      <c r="C316" s="761"/>
      <c r="D316" s="761"/>
      <c r="E316" s="761"/>
      <c r="F316" s="762"/>
      <c r="H316" s="396"/>
      <c r="I316" s="396"/>
      <c r="J316" s="396"/>
      <c r="K316" s="396"/>
      <c r="L316" s="396"/>
      <c r="M316" s="396"/>
      <c r="N316" s="396"/>
      <c r="O316" s="396"/>
    </row>
    <row r="317" spans="1:15" ht="12.75">
      <c r="A317" s="125"/>
      <c r="B317" s="749" t="s">
        <v>8</v>
      </c>
      <c r="C317" s="749"/>
      <c r="D317" s="749"/>
      <c r="E317" s="749"/>
      <c r="F317" s="750"/>
      <c r="H317" s="68"/>
      <c r="I317" s="68"/>
      <c r="J317" s="68"/>
      <c r="K317" s="428"/>
      <c r="L317" s="68"/>
      <c r="M317" s="68"/>
      <c r="N317" s="68"/>
      <c r="O317" s="68"/>
    </row>
    <row r="318" spans="1:15" ht="12.75">
      <c r="A318" s="125"/>
      <c r="B318" s="63" t="s">
        <v>12</v>
      </c>
      <c r="C318" s="60" t="s">
        <v>4</v>
      </c>
      <c r="D318" s="62">
        <f aca="true" t="shared" si="82" ref="D318:F323">D320</f>
        <v>10807</v>
      </c>
      <c r="E318" s="62">
        <f t="shared" si="82"/>
        <v>0</v>
      </c>
      <c r="F318" s="62">
        <f t="shared" si="82"/>
        <v>10807</v>
      </c>
      <c r="H318" s="68"/>
      <c r="I318" s="68"/>
      <c r="J318" s="68"/>
      <c r="K318" s="428"/>
      <c r="L318" s="68"/>
      <c r="M318" s="68"/>
      <c r="N318" s="68"/>
      <c r="O318" s="68"/>
    </row>
    <row r="319" spans="1:15" ht="13.5" thickBot="1">
      <c r="A319" s="125"/>
      <c r="B319" s="201"/>
      <c r="C319" s="202" t="s">
        <v>5</v>
      </c>
      <c r="D319" s="203">
        <f t="shared" si="82"/>
        <v>1</v>
      </c>
      <c r="E319" s="203">
        <f t="shared" si="82"/>
        <v>0</v>
      </c>
      <c r="F319" s="203">
        <f t="shared" si="82"/>
        <v>1</v>
      </c>
      <c r="H319" s="68"/>
      <c r="I319" s="68"/>
      <c r="J319" s="68"/>
      <c r="K319" s="428"/>
      <c r="L319" s="68"/>
      <c r="M319" s="68"/>
      <c r="N319" s="68"/>
      <c r="O319" s="68"/>
    </row>
    <row r="320" spans="1:15" ht="12.75">
      <c r="A320" s="125"/>
      <c r="B320" s="107" t="s">
        <v>24</v>
      </c>
      <c r="C320" s="124" t="s">
        <v>4</v>
      </c>
      <c r="D320" s="155">
        <f t="shared" si="82"/>
        <v>10807</v>
      </c>
      <c r="E320" s="155">
        <f t="shared" si="82"/>
        <v>0</v>
      </c>
      <c r="F320" s="155">
        <f t="shared" si="82"/>
        <v>10807</v>
      </c>
      <c r="H320" s="68"/>
      <c r="I320" s="68"/>
      <c r="J320" s="68"/>
      <c r="K320" s="428"/>
      <c r="L320" s="68"/>
      <c r="M320" s="68"/>
      <c r="N320" s="68"/>
      <c r="O320" s="68"/>
    </row>
    <row r="321" spans="1:15" ht="12.75">
      <c r="A321" s="125"/>
      <c r="B321" s="93" t="s">
        <v>10</v>
      </c>
      <c r="C321" s="156" t="s">
        <v>5</v>
      </c>
      <c r="D321" s="157">
        <f t="shared" si="82"/>
        <v>1</v>
      </c>
      <c r="E321" s="157">
        <f t="shared" si="82"/>
        <v>0</v>
      </c>
      <c r="F321" s="157">
        <f t="shared" si="82"/>
        <v>1</v>
      </c>
      <c r="H321" s="68"/>
      <c r="I321" s="68"/>
      <c r="J321" s="68"/>
      <c r="K321" s="428"/>
      <c r="L321" s="68"/>
      <c r="M321" s="68"/>
      <c r="N321" s="68"/>
      <c r="O321" s="68"/>
    </row>
    <row r="322" spans="1:15" ht="12.75">
      <c r="A322" s="125"/>
      <c r="B322" s="198" t="s">
        <v>37</v>
      </c>
      <c r="C322" s="190" t="s">
        <v>4</v>
      </c>
      <c r="D322" s="62">
        <f t="shared" si="82"/>
        <v>10807</v>
      </c>
      <c r="E322" s="62">
        <f t="shared" si="82"/>
        <v>0</v>
      </c>
      <c r="F322" s="62">
        <f t="shared" si="82"/>
        <v>10807</v>
      </c>
      <c r="H322" s="68"/>
      <c r="I322" s="68"/>
      <c r="J322" s="68"/>
      <c r="K322" s="428"/>
      <c r="L322" s="68"/>
      <c r="M322" s="68"/>
      <c r="N322" s="68"/>
      <c r="O322" s="68"/>
    </row>
    <row r="323" spans="1:15" ht="12.75">
      <c r="A323" s="125"/>
      <c r="B323" s="88"/>
      <c r="C323" s="98" t="s">
        <v>5</v>
      </c>
      <c r="D323" s="62">
        <f t="shared" si="82"/>
        <v>1</v>
      </c>
      <c r="E323" s="62">
        <f t="shared" si="82"/>
        <v>0</v>
      </c>
      <c r="F323" s="62">
        <f t="shared" si="82"/>
        <v>1</v>
      </c>
      <c r="H323" s="68"/>
      <c r="I323" s="68"/>
      <c r="J323" s="68"/>
      <c r="K323" s="68"/>
      <c r="L323" s="68"/>
      <c r="M323" s="68"/>
      <c r="N323" s="68"/>
      <c r="O323" s="68"/>
    </row>
    <row r="324" spans="1:15" s="57" customFormat="1" ht="12.75">
      <c r="A324" s="124"/>
      <c r="B324" s="217" t="s">
        <v>206</v>
      </c>
      <c r="C324" s="190" t="s">
        <v>4</v>
      </c>
      <c r="D324" s="218">
        <f>D326</f>
        <v>10807</v>
      </c>
      <c r="E324" s="218">
        <f>E326</f>
        <v>0</v>
      </c>
      <c r="F324" s="218">
        <f aca="true" t="shared" si="83" ref="D324:F325">F326</f>
        <v>10807</v>
      </c>
      <c r="H324" s="396"/>
      <c r="I324" s="396"/>
      <c r="J324" s="396"/>
      <c r="K324" s="685"/>
      <c r="L324" s="396"/>
      <c r="M324" s="396"/>
      <c r="N324" s="396"/>
      <c r="O324" s="396"/>
    </row>
    <row r="325" spans="1:15" s="57" customFormat="1" ht="12.75">
      <c r="A325" s="124"/>
      <c r="B325" s="225"/>
      <c r="C325" s="191" t="s">
        <v>5</v>
      </c>
      <c r="D325" s="133">
        <f t="shared" si="83"/>
        <v>1</v>
      </c>
      <c r="E325" s="133">
        <f>E327</f>
        <v>0</v>
      </c>
      <c r="F325" s="133">
        <f t="shared" si="83"/>
        <v>1</v>
      </c>
      <c r="H325" s="396"/>
      <c r="I325" s="396"/>
      <c r="J325" s="396"/>
      <c r="K325" s="396"/>
      <c r="L325" s="396"/>
      <c r="M325" s="396"/>
      <c r="N325" s="396"/>
      <c r="O325" s="396"/>
    </row>
    <row r="326" spans="1:15" ht="16.5" customHeight="1">
      <c r="A326" s="794" t="s">
        <v>58</v>
      </c>
      <c r="B326" s="843" t="s">
        <v>207</v>
      </c>
      <c r="C326" s="190" t="s">
        <v>4</v>
      </c>
      <c r="D326" s="236">
        <f>E326+F326</f>
        <v>10807</v>
      </c>
      <c r="E326" s="236">
        <v>0</v>
      </c>
      <c r="F326" s="236">
        <v>10807</v>
      </c>
      <c r="H326" s="68"/>
      <c r="I326" s="68"/>
      <c r="J326" s="68"/>
      <c r="K326" s="68"/>
      <c r="L326" s="68"/>
      <c r="M326" s="68"/>
      <c r="N326" s="68"/>
      <c r="O326" s="68"/>
    </row>
    <row r="327" spans="1:15" ht="21.75" customHeight="1">
      <c r="A327" s="802"/>
      <c r="B327" s="843"/>
      <c r="C327" s="191" t="s">
        <v>5</v>
      </c>
      <c r="D327" s="186">
        <f>E327+F327</f>
        <v>1</v>
      </c>
      <c r="E327" s="186">
        <v>0</v>
      </c>
      <c r="F327" s="219">
        <v>1</v>
      </c>
      <c r="H327" s="68"/>
      <c r="I327" s="68"/>
      <c r="J327" s="68"/>
      <c r="K327" s="68"/>
      <c r="L327" s="68"/>
      <c r="M327" s="68"/>
      <c r="N327" s="68"/>
      <c r="O327" s="68"/>
    </row>
    <row r="328" spans="8:15" ht="12.75">
      <c r="H328" s="68"/>
      <c r="I328" s="68"/>
      <c r="J328" s="68"/>
      <c r="K328" s="68"/>
      <c r="L328" s="68"/>
      <c r="M328" s="68"/>
      <c r="N328" s="68"/>
      <c r="O328" s="68"/>
    </row>
    <row r="329" spans="8:15" ht="12.75">
      <c r="H329" s="68"/>
      <c r="I329" s="68"/>
      <c r="J329" s="68"/>
      <c r="K329" s="68"/>
      <c r="L329" s="68"/>
      <c r="M329" s="68"/>
      <c r="N329" s="68"/>
      <c r="O329" s="68"/>
    </row>
  </sheetData>
  <sheetProtection/>
  <mergeCells count="75">
    <mergeCell ref="A185:A186"/>
    <mergeCell ref="B185:B186"/>
    <mergeCell ref="B316:F316"/>
    <mergeCell ref="B317:F317"/>
    <mergeCell ref="A313:A314"/>
    <mergeCell ref="B290:B291"/>
    <mergeCell ref="B292:F292"/>
    <mergeCell ref="B280:F280"/>
    <mergeCell ref="B281:F281"/>
    <mergeCell ref="B230:B231"/>
    <mergeCell ref="A161:A162"/>
    <mergeCell ref="B161:B162"/>
    <mergeCell ref="B165:F165"/>
    <mergeCell ref="B166:F166"/>
    <mergeCell ref="A183:A184"/>
    <mergeCell ref="B183:B184"/>
    <mergeCell ref="A163:A164"/>
    <mergeCell ref="B163:B164"/>
    <mergeCell ref="B151:F151"/>
    <mergeCell ref="B152:F152"/>
    <mergeCell ref="B269:F269"/>
    <mergeCell ref="A326:A327"/>
    <mergeCell ref="B326:B327"/>
    <mergeCell ref="B303:F303"/>
    <mergeCell ref="B304:F304"/>
    <mergeCell ref="A290:A291"/>
    <mergeCell ref="A278:A279"/>
    <mergeCell ref="B278:B279"/>
    <mergeCell ref="B249:F249"/>
    <mergeCell ref="B268:F268"/>
    <mergeCell ref="B116:F116"/>
    <mergeCell ref="B117:F117"/>
    <mergeCell ref="B128:F128"/>
    <mergeCell ref="B129:F129"/>
    <mergeCell ref="B188:F188"/>
    <mergeCell ref="B199:F199"/>
    <mergeCell ref="B200:F200"/>
    <mergeCell ref="B140:F140"/>
    <mergeCell ref="A138:A139"/>
    <mergeCell ref="B138:B139"/>
    <mergeCell ref="B86:F86"/>
    <mergeCell ref="B102:F102"/>
    <mergeCell ref="B103:F103"/>
    <mergeCell ref="B69:F69"/>
    <mergeCell ref="B70:F70"/>
    <mergeCell ref="B77:F77"/>
    <mergeCell ref="B78:F78"/>
    <mergeCell ref="B93:F93"/>
    <mergeCell ref="B94:F94"/>
    <mergeCell ref="B45:F45"/>
    <mergeCell ref="B46:F46"/>
    <mergeCell ref="E12:E15"/>
    <mergeCell ref="B61:F61"/>
    <mergeCell ref="B62:F62"/>
    <mergeCell ref="B85:F85"/>
    <mergeCell ref="A209:A210"/>
    <mergeCell ref="B209:B210"/>
    <mergeCell ref="B211:F211"/>
    <mergeCell ref="B220:F220"/>
    <mergeCell ref="B7:F7"/>
    <mergeCell ref="B8:F8"/>
    <mergeCell ref="A12:A15"/>
    <mergeCell ref="F12:F15"/>
    <mergeCell ref="B37:F37"/>
    <mergeCell ref="B38:F38"/>
    <mergeCell ref="A246:A247"/>
    <mergeCell ref="B246:B247"/>
    <mergeCell ref="B221:F221"/>
    <mergeCell ref="A232:A233"/>
    <mergeCell ref="B232:B233"/>
    <mergeCell ref="B234:F234"/>
    <mergeCell ref="B235:F235"/>
    <mergeCell ref="A244:A245"/>
    <mergeCell ref="B244:B245"/>
    <mergeCell ref="A230:A231"/>
  </mergeCells>
  <printOptions horizontalCentered="1"/>
  <pageMargins left="0.1968503937007874" right="0.1968503937007874" top="0.3937007874015748" bottom="0.3937007874015748" header="0.31496062992125984" footer="0.31496062992125984"/>
  <pageSetup fitToHeight="30" horizontalDpi="600" verticalDpi="600" orientation="portrait" paperSize="9" scale="95" r:id="rId1"/>
  <rowBreaks count="4" manualBreakCount="4">
    <brk id="80" max="5" man="1"/>
    <brk id="137" max="5" man="1"/>
    <brk id="245" max="5" man="1"/>
    <brk id="302" max="5" man="1"/>
  </rowBreaks>
</worksheet>
</file>

<file path=xl/worksheets/sheet8.xml><?xml version="1.0" encoding="utf-8"?>
<worksheet xmlns="http://schemas.openxmlformats.org/spreadsheetml/2006/main" xmlns:r="http://schemas.openxmlformats.org/officeDocument/2006/relationships">
  <sheetPr>
    <tabColor rgb="FF92D050"/>
  </sheetPr>
  <dimension ref="A1:Q868"/>
  <sheetViews>
    <sheetView zoomScaleSheetLayoutView="100" zoomScalePageLayoutView="0" workbookViewId="0" topLeftCell="A1">
      <pane xSplit="2" ySplit="15" topLeftCell="C16" activePane="bottomRight" state="frozen"/>
      <selection pane="topLeft" activeCell="A1" sqref="A1"/>
      <selection pane="topRight" activeCell="B1" sqref="B1"/>
      <selection pane="bottomLeft" activeCell="A17" sqref="A17"/>
      <selection pane="bottomRight" activeCell="B10" sqref="B10"/>
    </sheetView>
  </sheetViews>
  <sheetFormatPr defaultColWidth="9.140625" defaultRowHeight="12.75"/>
  <cols>
    <col min="1" max="1" width="10.8515625" style="159" customWidth="1"/>
    <col min="2" max="2" width="52.7109375" style="29" customWidth="1"/>
    <col min="3" max="3" width="4.57421875" style="159" customWidth="1"/>
    <col min="4" max="4" width="11.421875" style="29" customWidth="1"/>
    <col min="5" max="5" width="13.28125" style="29" customWidth="1"/>
    <col min="6" max="6" width="11.57421875" style="160" customWidth="1"/>
    <col min="7" max="7" width="9.140625" style="29" customWidth="1"/>
    <col min="8" max="8" width="11.8515625" style="29" bestFit="1" customWidth="1"/>
    <col min="9" max="9" width="11.7109375" style="29" bestFit="1" customWidth="1"/>
    <col min="10" max="10" width="10.28125" style="29" bestFit="1" customWidth="1"/>
    <col min="11" max="11" width="15.00390625" style="29" customWidth="1"/>
    <col min="12" max="13" width="10.140625" style="29" bestFit="1" customWidth="1"/>
    <col min="14" max="15" width="9.28125" style="29" bestFit="1" customWidth="1"/>
    <col min="16" max="16384" width="9.140625" style="29" customWidth="1"/>
  </cols>
  <sheetData>
    <row r="1" spans="2:5" ht="12.75">
      <c r="B1" s="57" t="s">
        <v>103</v>
      </c>
      <c r="E1" s="597" t="s">
        <v>452</v>
      </c>
    </row>
    <row r="2" spans="4:5" ht="12.75">
      <c r="D2" s="162"/>
      <c r="E2" s="598" t="s">
        <v>79</v>
      </c>
    </row>
    <row r="3" spans="4:6" ht="12.75">
      <c r="D3" s="162"/>
      <c r="E3" s="25"/>
      <c r="F3" s="29"/>
    </row>
    <row r="4" spans="2:5" ht="12.75">
      <c r="B4" s="29" t="s">
        <v>6</v>
      </c>
      <c r="E4" s="163"/>
    </row>
    <row r="5" spans="2:5" ht="12.75">
      <c r="B5" s="29" t="s">
        <v>7</v>
      </c>
      <c r="E5" s="163"/>
    </row>
    <row r="6" ht="12.75">
      <c r="E6" s="163"/>
    </row>
    <row r="7" spans="2:6" ht="12.75">
      <c r="B7" s="712" t="s">
        <v>33</v>
      </c>
      <c r="C7" s="712"/>
      <c r="D7" s="712"/>
      <c r="E7" s="712"/>
      <c r="F7" s="712"/>
    </row>
    <row r="8" spans="2:6" ht="12.75">
      <c r="B8" s="712" t="s">
        <v>77</v>
      </c>
      <c r="C8" s="712"/>
      <c r="D8" s="712"/>
      <c r="E8" s="712"/>
      <c r="F8" s="712"/>
    </row>
    <row r="9" spans="2:6" ht="12.75">
      <c r="B9" s="164"/>
      <c r="C9" s="164"/>
      <c r="D9" s="164"/>
      <c r="E9" s="164"/>
      <c r="F9" s="165"/>
    </row>
    <row r="10" spans="2:6" ht="12.75">
      <c r="B10" s="95"/>
      <c r="C10" s="164"/>
      <c r="D10" s="164"/>
      <c r="E10" s="164"/>
      <c r="F10" s="165"/>
    </row>
    <row r="11" spans="3:6" ht="12.75">
      <c r="C11" s="166"/>
      <c r="D11" s="167"/>
      <c r="E11" s="95"/>
      <c r="F11" s="169" t="s">
        <v>40</v>
      </c>
    </row>
    <row r="12" spans="1:6" ht="12.75" customHeight="1">
      <c r="A12" s="878" t="s">
        <v>53</v>
      </c>
      <c r="B12" s="599" t="s">
        <v>387</v>
      </c>
      <c r="C12" s="269" t="s">
        <v>1</v>
      </c>
      <c r="D12" s="269" t="s">
        <v>0</v>
      </c>
      <c r="E12" s="776" t="s">
        <v>442</v>
      </c>
      <c r="F12" s="776" t="s">
        <v>46</v>
      </c>
    </row>
    <row r="13" spans="1:6" ht="12.75" customHeight="1">
      <c r="A13" s="849"/>
      <c r="B13" s="486" t="s">
        <v>9</v>
      </c>
      <c r="C13" s="124"/>
      <c r="D13" s="124"/>
      <c r="E13" s="777"/>
      <c r="F13" s="777"/>
    </row>
    <row r="14" spans="1:6" ht="12.75">
      <c r="A14" s="849"/>
      <c r="B14" s="486" t="s">
        <v>388</v>
      </c>
      <c r="C14" s="124"/>
      <c r="D14" s="486"/>
      <c r="E14" s="777"/>
      <c r="F14" s="777"/>
    </row>
    <row r="15" spans="1:6" ht="12.75">
      <c r="A15" s="849"/>
      <c r="B15" s="487"/>
      <c r="C15" s="156"/>
      <c r="D15" s="487"/>
      <c r="E15" s="778"/>
      <c r="F15" s="778"/>
    </row>
    <row r="16" spans="1:6" s="159" customFormat="1" ht="12.75">
      <c r="A16" s="221"/>
      <c r="B16" s="489">
        <v>0</v>
      </c>
      <c r="C16" s="489">
        <v>1</v>
      </c>
      <c r="D16" s="489" t="s">
        <v>447</v>
      </c>
      <c r="E16" s="489">
        <v>3</v>
      </c>
      <c r="F16" s="489">
        <v>4</v>
      </c>
    </row>
    <row r="17" spans="1:14" ht="12.75">
      <c r="A17" s="221"/>
      <c r="B17" s="61" t="s">
        <v>12</v>
      </c>
      <c r="C17" s="64" t="s">
        <v>4</v>
      </c>
      <c r="D17" s="62">
        <f aca="true" t="shared" si="0" ref="D17:F18">D19+D45</f>
        <v>1818970.36</v>
      </c>
      <c r="E17" s="62">
        <f>E19+E45</f>
        <v>1253538.6</v>
      </c>
      <c r="F17" s="62">
        <f t="shared" si="0"/>
        <v>565431.76</v>
      </c>
      <c r="H17" s="95"/>
      <c r="I17" s="95"/>
      <c r="J17" s="95"/>
      <c r="K17" s="95"/>
      <c r="L17" s="95"/>
      <c r="M17" s="95"/>
      <c r="N17" s="95"/>
    </row>
    <row r="18" spans="1:14" ht="13.5" thickBot="1">
      <c r="A18" s="221"/>
      <c r="B18" s="209"/>
      <c r="C18" s="205" t="s">
        <v>5</v>
      </c>
      <c r="D18" s="203">
        <f t="shared" si="0"/>
        <v>1217338.3399999999</v>
      </c>
      <c r="E18" s="203">
        <f>E20+E46</f>
        <v>417410.3</v>
      </c>
      <c r="F18" s="203">
        <f>F20+F46</f>
        <v>799928.04</v>
      </c>
      <c r="H18" s="95"/>
      <c r="I18" s="95"/>
      <c r="J18" s="95"/>
      <c r="K18" s="95"/>
      <c r="L18" s="95"/>
      <c r="M18" s="95"/>
      <c r="N18" s="95"/>
    </row>
    <row r="19" spans="1:14" ht="12.75">
      <c r="A19" s="221"/>
      <c r="B19" s="210" t="s">
        <v>24</v>
      </c>
      <c r="C19" s="124" t="s">
        <v>4</v>
      </c>
      <c r="D19" s="155">
        <f>D21+D31</f>
        <v>1730438.36</v>
      </c>
      <c r="E19" s="155">
        <f>E21+E31</f>
        <v>1248863.6</v>
      </c>
      <c r="F19" s="155">
        <f>F21+F31</f>
        <v>481574.76</v>
      </c>
      <c r="H19" s="95"/>
      <c r="I19" s="95"/>
      <c r="J19" s="95"/>
      <c r="K19" s="95"/>
      <c r="L19" s="95"/>
      <c r="M19" s="95"/>
      <c r="N19" s="95"/>
    </row>
    <row r="20" spans="1:14" ht="12.75">
      <c r="A20" s="221"/>
      <c r="B20" s="225" t="s">
        <v>10</v>
      </c>
      <c r="C20" s="156" t="s">
        <v>5</v>
      </c>
      <c r="D20" s="157">
        <f>D24+D32</f>
        <v>979785.34</v>
      </c>
      <c r="E20" s="157">
        <f>E24+E32</f>
        <v>417410.3</v>
      </c>
      <c r="F20" s="157">
        <f>F24+F32</f>
        <v>562375.04</v>
      </c>
      <c r="H20" s="95"/>
      <c r="I20" s="95"/>
      <c r="J20" s="95"/>
      <c r="K20" s="95"/>
      <c r="L20" s="95"/>
      <c r="M20" s="95"/>
      <c r="N20" s="95"/>
    </row>
    <row r="21" spans="1:14" ht="15" customHeight="1">
      <c r="A21" s="221"/>
      <c r="B21" s="311" t="s">
        <v>41</v>
      </c>
      <c r="C21" s="60" t="s">
        <v>4</v>
      </c>
      <c r="D21" s="129">
        <f aca="true" t="shared" si="1" ref="D21:F22">D23</f>
        <v>1636529.35</v>
      </c>
      <c r="E21" s="129">
        <f>E23</f>
        <v>1206779.5</v>
      </c>
      <c r="F21" s="129">
        <f t="shared" si="1"/>
        <v>429749.85</v>
      </c>
      <c r="H21" s="321"/>
      <c r="I21" s="321"/>
      <c r="J21" s="321"/>
      <c r="K21" s="321"/>
      <c r="L21" s="321"/>
      <c r="M21" s="95"/>
      <c r="N21" s="95"/>
    </row>
    <row r="22" spans="1:14" ht="15" customHeight="1">
      <c r="A22" s="221"/>
      <c r="B22" s="265" t="s">
        <v>42</v>
      </c>
      <c r="C22" s="103" t="s">
        <v>5</v>
      </c>
      <c r="D22" s="62">
        <f t="shared" si="1"/>
        <v>909559.34</v>
      </c>
      <c r="E22" s="62">
        <f>E24</f>
        <v>396842.3</v>
      </c>
      <c r="F22" s="62">
        <f t="shared" si="1"/>
        <v>512717.04</v>
      </c>
      <c r="H22" s="321"/>
      <c r="I22" s="321"/>
      <c r="J22" s="321"/>
      <c r="K22" s="321"/>
      <c r="L22" s="321"/>
      <c r="M22" s="95"/>
      <c r="N22" s="95"/>
    </row>
    <row r="23" spans="1:15" s="57" customFormat="1" ht="18" customHeight="1">
      <c r="A23" s="221"/>
      <c r="B23" s="240" t="s">
        <v>218</v>
      </c>
      <c r="C23" s="299" t="s">
        <v>4</v>
      </c>
      <c r="D23" s="56">
        <f>D137</f>
        <v>1636529.35</v>
      </c>
      <c r="E23" s="56">
        <f>E137</f>
        <v>1206779.5</v>
      </c>
      <c r="F23" s="313">
        <f>F25+F27+F29</f>
        <v>429749.85</v>
      </c>
      <c r="H23" s="321"/>
      <c r="I23" s="321"/>
      <c r="J23" s="321"/>
      <c r="K23" s="321"/>
      <c r="L23" s="321"/>
      <c r="M23" s="321"/>
      <c r="N23" s="321"/>
      <c r="O23" s="321"/>
    </row>
    <row r="24" spans="1:15" s="57" customFormat="1" ht="12.75">
      <c r="A24" s="221"/>
      <c r="B24" s="241" t="s">
        <v>126</v>
      </c>
      <c r="C24" s="230" t="s">
        <v>5</v>
      </c>
      <c r="D24" s="59">
        <f>D138</f>
        <v>909559.34</v>
      </c>
      <c r="E24" s="59">
        <f>E138</f>
        <v>396842.3</v>
      </c>
      <c r="F24" s="314">
        <f>F26+F28+F30</f>
        <v>512717.04</v>
      </c>
      <c r="H24" s="321"/>
      <c r="I24" s="321"/>
      <c r="J24" s="321"/>
      <c r="K24" s="321"/>
      <c r="L24" s="321"/>
      <c r="M24" s="321"/>
      <c r="N24" s="321"/>
      <c r="O24" s="321"/>
    </row>
    <row r="25" spans="1:15" ht="12.75">
      <c r="A25" s="221"/>
      <c r="B25" s="266" t="s">
        <v>227</v>
      </c>
      <c r="C25" s="190" t="s">
        <v>4</v>
      </c>
      <c r="D25" s="129">
        <f>D141+D149</f>
        <v>422472.64</v>
      </c>
      <c r="E25" s="62">
        <f>E141+E149</f>
        <v>362695</v>
      </c>
      <c r="F25" s="62">
        <f>F141+F149</f>
        <v>59777.64</v>
      </c>
      <c r="H25" s="189"/>
      <c r="I25" s="189"/>
      <c r="J25" s="189"/>
      <c r="K25" s="189"/>
      <c r="L25" s="189"/>
      <c r="M25" s="95"/>
      <c r="N25" s="95"/>
      <c r="O25" s="95"/>
    </row>
    <row r="26" spans="1:15" ht="12.75">
      <c r="A26" s="221"/>
      <c r="B26" s="265"/>
      <c r="C26" s="191" t="s">
        <v>5</v>
      </c>
      <c r="D26" s="104">
        <f aca="true" t="shared" si="2" ref="D26:E30">D142+D150</f>
        <v>185681.41</v>
      </c>
      <c r="E26" s="104">
        <f>E142+E150</f>
        <v>123008</v>
      </c>
      <c r="F26" s="104">
        <f>F142+F150</f>
        <v>62673.41</v>
      </c>
      <c r="H26" s="189"/>
      <c r="I26" s="189"/>
      <c r="J26" s="189"/>
      <c r="K26" s="189"/>
      <c r="L26" s="189"/>
      <c r="M26" s="95"/>
      <c r="N26" s="95"/>
      <c r="O26" s="95"/>
    </row>
    <row r="27" spans="1:15" ht="12.75">
      <c r="A27" s="221"/>
      <c r="B27" s="266" t="s">
        <v>228</v>
      </c>
      <c r="C27" s="128" t="s">
        <v>4</v>
      </c>
      <c r="D27" s="129">
        <f t="shared" si="2"/>
        <v>822648.55</v>
      </c>
      <c r="E27" s="129">
        <f t="shared" si="2"/>
        <v>534152</v>
      </c>
      <c r="F27" s="129">
        <f>F143+F151</f>
        <v>288496.55</v>
      </c>
      <c r="H27" s="189"/>
      <c r="I27" s="189"/>
      <c r="J27" s="189"/>
      <c r="K27" s="189"/>
      <c r="L27" s="189"/>
      <c r="M27" s="95"/>
      <c r="N27" s="95"/>
      <c r="O27" s="95"/>
    </row>
    <row r="28" spans="1:15" ht="12.75">
      <c r="A28" s="221"/>
      <c r="B28" s="265"/>
      <c r="C28" s="103" t="s">
        <v>5</v>
      </c>
      <c r="D28" s="104">
        <f t="shared" si="2"/>
        <v>484476.33</v>
      </c>
      <c r="E28" s="104">
        <f t="shared" si="2"/>
        <v>147691</v>
      </c>
      <c r="F28" s="104">
        <f>F144+F152</f>
        <v>336785.33</v>
      </c>
      <c r="H28" s="189"/>
      <c r="I28" s="189"/>
      <c r="J28" s="189"/>
      <c r="K28" s="189"/>
      <c r="L28" s="189"/>
      <c r="M28" s="168"/>
      <c r="N28" s="168"/>
      <c r="O28" s="168"/>
    </row>
    <row r="29" spans="1:15" ht="12.75">
      <c r="A29" s="221"/>
      <c r="B29" s="266" t="s">
        <v>229</v>
      </c>
      <c r="C29" s="128" t="s">
        <v>4</v>
      </c>
      <c r="D29" s="129">
        <f t="shared" si="2"/>
        <v>231641.66</v>
      </c>
      <c r="E29" s="129">
        <f t="shared" si="2"/>
        <v>150166</v>
      </c>
      <c r="F29" s="129">
        <f>F145+F153</f>
        <v>81475.66</v>
      </c>
      <c r="H29" s="189"/>
      <c r="I29" s="189"/>
      <c r="J29" s="189"/>
      <c r="K29" s="189"/>
      <c r="L29" s="189"/>
      <c r="M29" s="168"/>
      <c r="N29" s="168"/>
      <c r="O29" s="168"/>
    </row>
    <row r="30" spans="1:15" ht="12.75">
      <c r="A30" s="221"/>
      <c r="B30" s="265"/>
      <c r="C30" s="103" t="s">
        <v>5</v>
      </c>
      <c r="D30" s="104">
        <f t="shared" si="2"/>
        <v>146368.3</v>
      </c>
      <c r="E30" s="104">
        <f t="shared" si="2"/>
        <v>33110</v>
      </c>
      <c r="F30" s="104">
        <f>F146+F154</f>
        <v>113258.3</v>
      </c>
      <c r="H30" s="189"/>
      <c r="I30" s="189"/>
      <c r="J30" s="189"/>
      <c r="K30" s="189"/>
      <c r="L30" s="189"/>
      <c r="M30" s="168"/>
      <c r="N30" s="168"/>
      <c r="O30" s="168"/>
    </row>
    <row r="31" spans="1:15" ht="12.75">
      <c r="A31" s="221"/>
      <c r="B31" s="154" t="s">
        <v>37</v>
      </c>
      <c r="C31" s="128" t="s">
        <v>4</v>
      </c>
      <c r="D31" s="62">
        <f aca="true" t="shared" si="3" ref="D31:F32">D39+D41+D43</f>
        <v>93909.01</v>
      </c>
      <c r="E31" s="62">
        <f>E39+E41+E43</f>
        <v>42084.1</v>
      </c>
      <c r="F31" s="62">
        <f t="shared" si="3"/>
        <v>51824.91</v>
      </c>
      <c r="H31" s="321"/>
      <c r="I31" s="321"/>
      <c r="J31" s="321"/>
      <c r="K31" s="321"/>
      <c r="L31" s="321"/>
      <c r="M31" s="168"/>
      <c r="N31" s="168"/>
      <c r="O31" s="168"/>
    </row>
    <row r="32" spans="1:14" ht="12.75">
      <c r="A32" s="221"/>
      <c r="B32" s="225" t="s">
        <v>126</v>
      </c>
      <c r="C32" s="103" t="s">
        <v>5</v>
      </c>
      <c r="D32" s="62">
        <f t="shared" si="3"/>
        <v>70226</v>
      </c>
      <c r="E32" s="62">
        <f>E40+E42+E44</f>
        <v>20568</v>
      </c>
      <c r="F32" s="62">
        <f t="shared" si="3"/>
        <v>49658</v>
      </c>
      <c r="H32" s="321"/>
      <c r="I32" s="321"/>
      <c r="J32" s="321"/>
      <c r="K32" s="321"/>
      <c r="L32" s="321"/>
      <c r="M32" s="95"/>
      <c r="N32" s="95"/>
    </row>
    <row r="33" spans="1:14" ht="12.75" hidden="1">
      <c r="A33" s="221"/>
      <c r="B33" s="311" t="s">
        <v>32</v>
      </c>
      <c r="C33" s="536"/>
      <c r="D33" s="61"/>
      <c r="E33" s="61"/>
      <c r="F33" s="62"/>
      <c r="H33" s="168"/>
      <c r="I33" s="168"/>
      <c r="J33" s="168"/>
      <c r="K33" s="168"/>
      <c r="L33" s="168"/>
      <c r="M33" s="95"/>
      <c r="N33" s="95"/>
    </row>
    <row r="34" spans="1:14" ht="12.75" hidden="1">
      <c r="A34" s="221"/>
      <c r="B34" s="265"/>
      <c r="C34" s="103" t="s">
        <v>5</v>
      </c>
      <c r="D34" s="225"/>
      <c r="E34" s="225"/>
      <c r="F34" s="104"/>
      <c r="H34" s="168"/>
      <c r="I34" s="168"/>
      <c r="J34" s="168"/>
      <c r="K34" s="168"/>
      <c r="L34" s="168"/>
      <c r="M34" s="95"/>
      <c r="N34" s="95"/>
    </row>
    <row r="35" spans="1:14" ht="12.75" hidden="1">
      <c r="A35" s="221"/>
      <c r="B35" s="600" t="s">
        <v>38</v>
      </c>
      <c r="C35" s="60"/>
      <c r="D35" s="61"/>
      <c r="E35" s="61"/>
      <c r="F35" s="62"/>
      <c r="H35" s="168"/>
      <c r="I35" s="168"/>
      <c r="J35" s="168"/>
      <c r="K35" s="168"/>
      <c r="L35" s="168"/>
      <c r="M35" s="95"/>
      <c r="N35" s="95"/>
    </row>
    <row r="36" spans="1:14" ht="12.75" hidden="1">
      <c r="A36" s="221"/>
      <c r="B36" s="204" t="s">
        <v>39</v>
      </c>
      <c r="C36" s="103"/>
      <c r="D36" s="225"/>
      <c r="E36" s="61"/>
      <c r="F36" s="62"/>
      <c r="H36" s="168"/>
      <c r="I36" s="168"/>
      <c r="J36" s="168"/>
      <c r="K36" s="168"/>
      <c r="L36" s="168"/>
      <c r="M36" s="95"/>
      <c r="N36" s="95"/>
    </row>
    <row r="37" spans="1:14" s="57" customFormat="1" ht="12.75">
      <c r="A37" s="221"/>
      <c r="B37" s="300" t="s">
        <v>224</v>
      </c>
      <c r="C37" s="190" t="s">
        <v>4</v>
      </c>
      <c r="D37" s="129">
        <f aca="true" t="shared" si="4" ref="D37:F44">D157</f>
        <v>44409</v>
      </c>
      <c r="E37" s="129">
        <f aca="true" t="shared" si="5" ref="E37:E44">E157</f>
        <v>0</v>
      </c>
      <c r="F37" s="129">
        <f t="shared" si="4"/>
        <v>44409</v>
      </c>
      <c r="H37" s="168"/>
      <c r="I37" s="168"/>
      <c r="J37" s="168"/>
      <c r="K37" s="168"/>
      <c r="L37" s="168"/>
      <c r="M37" s="122"/>
      <c r="N37" s="122"/>
    </row>
    <row r="38" spans="1:14" s="57" customFormat="1" ht="12.75">
      <c r="A38" s="221"/>
      <c r="B38" s="213"/>
      <c r="C38" s="191" t="s">
        <v>5</v>
      </c>
      <c r="D38" s="104">
        <f t="shared" si="4"/>
        <v>44409</v>
      </c>
      <c r="E38" s="104">
        <f t="shared" si="5"/>
        <v>0</v>
      </c>
      <c r="F38" s="104">
        <f t="shared" si="4"/>
        <v>44409</v>
      </c>
      <c r="H38" s="168"/>
      <c r="I38" s="168"/>
      <c r="J38" s="168"/>
      <c r="K38" s="168"/>
      <c r="L38" s="168"/>
      <c r="M38" s="122"/>
      <c r="N38" s="122"/>
    </row>
    <row r="39" spans="1:14" s="57" customFormat="1" ht="12.75">
      <c r="A39" s="221"/>
      <c r="B39" s="61" t="s">
        <v>56</v>
      </c>
      <c r="C39" s="98" t="s">
        <v>4</v>
      </c>
      <c r="D39" s="62">
        <f t="shared" si="4"/>
        <v>91409.01</v>
      </c>
      <c r="E39" s="62">
        <f t="shared" si="5"/>
        <v>40737.1</v>
      </c>
      <c r="F39" s="62">
        <f t="shared" si="4"/>
        <v>50671.91</v>
      </c>
      <c r="H39" s="688"/>
      <c r="I39" s="122"/>
      <c r="J39" s="122"/>
      <c r="K39" s="122"/>
      <c r="L39" s="122"/>
      <c r="M39" s="122"/>
      <c r="N39" s="122"/>
    </row>
    <row r="40" spans="1:14" s="57" customFormat="1" ht="12.75">
      <c r="A40" s="221"/>
      <c r="B40" s="212"/>
      <c r="C40" s="98" t="s">
        <v>5</v>
      </c>
      <c r="D40" s="62">
        <f t="shared" si="4"/>
        <v>68286</v>
      </c>
      <c r="E40" s="62">
        <f t="shared" si="5"/>
        <v>19221</v>
      </c>
      <c r="F40" s="62">
        <f t="shared" si="4"/>
        <v>49065</v>
      </c>
      <c r="H40" s="688"/>
      <c r="I40" s="122"/>
      <c r="J40" s="122"/>
      <c r="K40" s="122"/>
      <c r="L40" s="122"/>
      <c r="M40" s="122"/>
      <c r="N40" s="122"/>
    </row>
    <row r="41" spans="1:6" s="57" customFormat="1" ht="12.75">
      <c r="A41" s="221"/>
      <c r="B41" s="217" t="s">
        <v>63</v>
      </c>
      <c r="C41" s="190" t="s">
        <v>4</v>
      </c>
      <c r="D41" s="218">
        <f t="shared" si="4"/>
        <v>160</v>
      </c>
      <c r="E41" s="218">
        <f t="shared" si="5"/>
        <v>0</v>
      </c>
      <c r="F41" s="218">
        <f t="shared" si="4"/>
        <v>160</v>
      </c>
    </row>
    <row r="42" spans="1:6" s="57" customFormat="1" ht="12.75">
      <c r="A42" s="221"/>
      <c r="B42" s="225"/>
      <c r="C42" s="191" t="s">
        <v>5</v>
      </c>
      <c r="D42" s="250">
        <f t="shared" si="4"/>
        <v>160</v>
      </c>
      <c r="E42" s="250">
        <f t="shared" si="5"/>
        <v>0</v>
      </c>
      <c r="F42" s="250">
        <f t="shared" si="4"/>
        <v>160</v>
      </c>
    </row>
    <row r="43" spans="1:6" s="57" customFormat="1" ht="12.75">
      <c r="A43" s="221"/>
      <c r="B43" s="217" t="s">
        <v>72</v>
      </c>
      <c r="C43" s="190" t="s">
        <v>4</v>
      </c>
      <c r="D43" s="133">
        <f t="shared" si="4"/>
        <v>2340</v>
      </c>
      <c r="E43" s="133">
        <f t="shared" si="5"/>
        <v>1347</v>
      </c>
      <c r="F43" s="133">
        <f t="shared" si="4"/>
        <v>993</v>
      </c>
    </row>
    <row r="44" spans="1:6" s="57" customFormat="1" ht="12.75">
      <c r="A44" s="221"/>
      <c r="B44" s="225"/>
      <c r="C44" s="191" t="s">
        <v>5</v>
      </c>
      <c r="D44" s="250">
        <f t="shared" si="4"/>
        <v>1780</v>
      </c>
      <c r="E44" s="250">
        <f t="shared" si="5"/>
        <v>1347</v>
      </c>
      <c r="F44" s="250">
        <f t="shared" si="4"/>
        <v>433</v>
      </c>
    </row>
    <row r="45" spans="1:6" ht="12.75">
      <c r="A45" s="221"/>
      <c r="B45" s="601" t="s">
        <v>17</v>
      </c>
      <c r="C45" s="128" t="s">
        <v>4</v>
      </c>
      <c r="D45" s="62">
        <f aca="true" t="shared" si="6" ref="D45:F46">D49</f>
        <v>88532</v>
      </c>
      <c r="E45" s="62">
        <f>E49</f>
        <v>4675</v>
      </c>
      <c r="F45" s="62">
        <f t="shared" si="6"/>
        <v>83857</v>
      </c>
    </row>
    <row r="46" spans="1:6" ht="15" customHeight="1">
      <c r="A46" s="221"/>
      <c r="B46" s="204"/>
      <c r="C46" s="103" t="s">
        <v>5</v>
      </c>
      <c r="D46" s="104">
        <f t="shared" si="6"/>
        <v>237553</v>
      </c>
      <c r="E46" s="104">
        <f>E50</f>
        <v>0</v>
      </c>
      <c r="F46" s="104">
        <f t="shared" si="6"/>
        <v>237553</v>
      </c>
    </row>
    <row r="47" spans="1:6" ht="12.75" hidden="1">
      <c r="A47" s="221"/>
      <c r="B47" s="154" t="s">
        <v>29</v>
      </c>
      <c r="C47" s="60" t="s">
        <v>4</v>
      </c>
      <c r="D47" s="61"/>
      <c r="E47" s="61"/>
      <c r="F47" s="62"/>
    </row>
    <row r="48" spans="1:6" ht="12.75" hidden="1">
      <c r="A48" s="221"/>
      <c r="B48" s="225"/>
      <c r="C48" s="103" t="s">
        <v>5</v>
      </c>
      <c r="D48" s="225"/>
      <c r="E48" s="225"/>
      <c r="F48" s="104"/>
    </row>
    <row r="49" spans="1:6" ht="15" customHeight="1">
      <c r="A49" s="221"/>
      <c r="B49" s="311" t="s">
        <v>41</v>
      </c>
      <c r="C49" s="60" t="s">
        <v>4</v>
      </c>
      <c r="D49" s="129">
        <f aca="true" t="shared" si="7" ref="D49:F50">D51</f>
        <v>88532</v>
      </c>
      <c r="E49" s="129">
        <f>E51</f>
        <v>4675</v>
      </c>
      <c r="F49" s="129">
        <f t="shared" si="7"/>
        <v>83857</v>
      </c>
    </row>
    <row r="50" spans="1:6" ht="15" customHeight="1">
      <c r="A50" s="221"/>
      <c r="B50" s="265" t="s">
        <v>42</v>
      </c>
      <c r="C50" s="103" t="s">
        <v>5</v>
      </c>
      <c r="D50" s="104">
        <f t="shared" si="7"/>
        <v>237553</v>
      </c>
      <c r="E50" s="104">
        <f>E52</f>
        <v>0</v>
      </c>
      <c r="F50" s="104">
        <f>F52</f>
        <v>237553</v>
      </c>
    </row>
    <row r="51" spans="1:6" s="57" customFormat="1" ht="18" customHeight="1">
      <c r="A51" s="221"/>
      <c r="B51" s="240" t="s">
        <v>218</v>
      </c>
      <c r="C51" s="299" t="s">
        <v>4</v>
      </c>
      <c r="D51" s="56">
        <f aca="true" t="shared" si="8" ref="D51:F52">D53+D55</f>
        <v>88532</v>
      </c>
      <c r="E51" s="56">
        <f>E53+E55</f>
        <v>4675</v>
      </c>
      <c r="F51" s="56">
        <f t="shared" si="8"/>
        <v>83857</v>
      </c>
    </row>
    <row r="52" spans="1:6" s="57" customFormat="1" ht="12.75">
      <c r="A52" s="221"/>
      <c r="B52" s="241" t="s">
        <v>126</v>
      </c>
      <c r="C52" s="230" t="s">
        <v>5</v>
      </c>
      <c r="D52" s="59">
        <f t="shared" si="8"/>
        <v>237553</v>
      </c>
      <c r="E52" s="59">
        <f>E54+E56</f>
        <v>0</v>
      </c>
      <c r="F52" s="59">
        <f t="shared" si="8"/>
        <v>237553</v>
      </c>
    </row>
    <row r="53" spans="1:6" ht="12.75">
      <c r="A53" s="869" t="s">
        <v>272</v>
      </c>
      <c r="B53" s="266" t="s">
        <v>227</v>
      </c>
      <c r="C53" s="190" t="s">
        <v>4</v>
      </c>
      <c r="D53" s="129">
        <f aca="true" t="shared" si="9" ref="D53:F54">D425</f>
        <v>88532</v>
      </c>
      <c r="E53" s="129">
        <f>E425</f>
        <v>4675</v>
      </c>
      <c r="F53" s="129">
        <f t="shared" si="9"/>
        <v>83857</v>
      </c>
    </row>
    <row r="54" spans="1:6" ht="12.75">
      <c r="A54" s="869"/>
      <c r="B54" s="265"/>
      <c r="C54" s="191" t="s">
        <v>5</v>
      </c>
      <c r="D54" s="104">
        <f t="shared" si="9"/>
        <v>168159</v>
      </c>
      <c r="E54" s="62">
        <f>E426</f>
        <v>0</v>
      </c>
      <c r="F54" s="62">
        <f t="shared" si="9"/>
        <v>168159</v>
      </c>
    </row>
    <row r="55" spans="1:6" s="68" customFormat="1" ht="12.75">
      <c r="A55" s="98"/>
      <c r="B55" s="519" t="s">
        <v>228</v>
      </c>
      <c r="C55" s="128" t="s">
        <v>4</v>
      </c>
      <c r="D55" s="129">
        <f aca="true" t="shared" si="10" ref="D55:F56">D427</f>
        <v>0</v>
      </c>
      <c r="E55" s="129">
        <f>E427</f>
        <v>0</v>
      </c>
      <c r="F55" s="129">
        <f t="shared" si="10"/>
        <v>0</v>
      </c>
    </row>
    <row r="56" spans="1:6" s="68" customFormat="1" ht="12.75">
      <c r="A56" s="98"/>
      <c r="B56" s="520"/>
      <c r="C56" s="103" t="s">
        <v>5</v>
      </c>
      <c r="D56" s="104">
        <f t="shared" si="10"/>
        <v>69394</v>
      </c>
      <c r="E56" s="104">
        <f>E428</f>
        <v>0</v>
      </c>
      <c r="F56" s="104">
        <f t="shared" si="10"/>
        <v>69394</v>
      </c>
    </row>
    <row r="57" spans="1:6" ht="12.75">
      <c r="A57" s="221"/>
      <c r="B57" s="877" t="s">
        <v>13</v>
      </c>
      <c r="C57" s="713"/>
      <c r="D57" s="713"/>
      <c r="E57" s="714"/>
      <c r="F57" s="715"/>
    </row>
    <row r="58" spans="1:6" ht="12.75">
      <c r="A58" s="221"/>
      <c r="B58" s="789" t="s">
        <v>8</v>
      </c>
      <c r="C58" s="710"/>
      <c r="D58" s="710"/>
      <c r="E58" s="710"/>
      <c r="F58" s="711"/>
    </row>
    <row r="59" spans="1:6" ht="12.75">
      <c r="A59" s="221"/>
      <c r="B59" s="61" t="s">
        <v>12</v>
      </c>
      <c r="C59" s="60" t="s">
        <v>4</v>
      </c>
      <c r="D59" s="62">
        <f aca="true" t="shared" si="11" ref="D59:F60">D61+D67</f>
        <v>1342717.1</v>
      </c>
      <c r="E59" s="62">
        <f>E61+E67</f>
        <v>1210476.1900000002</v>
      </c>
      <c r="F59" s="62">
        <f t="shared" si="11"/>
        <v>132240.91</v>
      </c>
    </row>
    <row r="60" spans="1:6" ht="13.5" thickBot="1">
      <c r="A60" s="221"/>
      <c r="B60" s="209"/>
      <c r="C60" s="202" t="s">
        <v>5</v>
      </c>
      <c r="D60" s="203">
        <f t="shared" si="11"/>
        <v>1140117.08</v>
      </c>
      <c r="E60" s="203">
        <f>E62+E68</f>
        <v>411738.9</v>
      </c>
      <c r="F60" s="203">
        <f t="shared" si="11"/>
        <v>728378.1799999999</v>
      </c>
    </row>
    <row r="61" spans="1:6" ht="12.75">
      <c r="A61" s="221"/>
      <c r="B61" s="210" t="s">
        <v>24</v>
      </c>
      <c r="C61" s="124" t="s">
        <v>4</v>
      </c>
      <c r="D61" s="155">
        <f aca="true" t="shared" si="12" ref="D61:F62">D63+D65</f>
        <v>1307676.1</v>
      </c>
      <c r="E61" s="155">
        <f>E63+E65</f>
        <v>1205801.1900000002</v>
      </c>
      <c r="F61" s="155">
        <f t="shared" si="12"/>
        <v>101874.91</v>
      </c>
    </row>
    <row r="62" spans="1:6" ht="12.75">
      <c r="A62" s="221"/>
      <c r="B62" s="225" t="s">
        <v>10</v>
      </c>
      <c r="C62" s="156" t="s">
        <v>5</v>
      </c>
      <c r="D62" s="157">
        <f t="shared" si="12"/>
        <v>905214.08</v>
      </c>
      <c r="E62" s="155">
        <f>E64+E66</f>
        <v>411738.9</v>
      </c>
      <c r="F62" s="157">
        <f t="shared" si="12"/>
        <v>493475.18</v>
      </c>
    </row>
    <row r="63" spans="1:9" ht="15" customHeight="1">
      <c r="A63" s="221"/>
      <c r="B63" s="311" t="s">
        <v>41</v>
      </c>
      <c r="C63" s="60" t="s">
        <v>4</v>
      </c>
      <c r="D63" s="129">
        <f aca="true" t="shared" si="13" ref="D63:F64">D456+D610</f>
        <v>1297566.09</v>
      </c>
      <c r="E63" s="129">
        <f t="shared" si="13"/>
        <v>1201790.09</v>
      </c>
      <c r="F63" s="255">
        <f t="shared" si="13"/>
        <v>95776</v>
      </c>
      <c r="I63" s="160"/>
    </row>
    <row r="64" spans="1:6" ht="15" customHeight="1">
      <c r="A64" s="221"/>
      <c r="B64" s="265" t="s">
        <v>42</v>
      </c>
      <c r="C64" s="103" t="s">
        <v>5</v>
      </c>
      <c r="D64" s="104">
        <f t="shared" si="13"/>
        <v>882009.08</v>
      </c>
      <c r="E64" s="104">
        <f t="shared" si="13"/>
        <v>392844.9</v>
      </c>
      <c r="F64" s="255">
        <f t="shared" si="13"/>
        <v>489164.18</v>
      </c>
    </row>
    <row r="65" spans="1:6" ht="12.75">
      <c r="A65" s="221"/>
      <c r="B65" s="298" t="s">
        <v>37</v>
      </c>
      <c r="C65" s="60" t="s">
        <v>4</v>
      </c>
      <c r="D65" s="129">
        <f aca="true" t="shared" si="14" ref="D65:F66">D291+D464</f>
        <v>10110.01</v>
      </c>
      <c r="E65" s="62">
        <f t="shared" si="14"/>
        <v>4011.1</v>
      </c>
      <c r="F65" s="129">
        <f t="shared" si="14"/>
        <v>6098.91</v>
      </c>
    </row>
    <row r="66" spans="1:6" ht="12.75">
      <c r="A66" s="221"/>
      <c r="B66" s="225"/>
      <c r="C66" s="103" t="s">
        <v>5</v>
      </c>
      <c r="D66" s="104">
        <f t="shared" si="14"/>
        <v>23205</v>
      </c>
      <c r="E66" s="104">
        <f t="shared" si="14"/>
        <v>18894</v>
      </c>
      <c r="F66" s="104">
        <f t="shared" si="14"/>
        <v>4311</v>
      </c>
    </row>
    <row r="67" spans="1:6" ht="12.75">
      <c r="A67" s="221"/>
      <c r="B67" s="601" t="s">
        <v>17</v>
      </c>
      <c r="C67" s="128" t="s">
        <v>4</v>
      </c>
      <c r="D67" s="62">
        <f aca="true" t="shared" si="15" ref="D67:F68">D69</f>
        <v>35041</v>
      </c>
      <c r="E67" s="62">
        <f>E69</f>
        <v>4675</v>
      </c>
      <c r="F67" s="62">
        <f t="shared" si="15"/>
        <v>30366</v>
      </c>
    </row>
    <row r="68" spans="1:6" ht="15" customHeight="1">
      <c r="A68" s="221"/>
      <c r="B68" s="204"/>
      <c r="C68" s="103" t="s">
        <v>5</v>
      </c>
      <c r="D68" s="104">
        <f t="shared" si="15"/>
        <v>234903</v>
      </c>
      <c r="E68" s="104">
        <f>E70</f>
        <v>0</v>
      </c>
      <c r="F68" s="104">
        <f t="shared" si="15"/>
        <v>234903</v>
      </c>
    </row>
    <row r="69" spans="1:6" ht="12.75">
      <c r="A69" s="869" t="s">
        <v>272</v>
      </c>
      <c r="B69" s="311" t="s">
        <v>41</v>
      </c>
      <c r="C69" s="60" t="s">
        <v>4</v>
      </c>
      <c r="D69" s="129">
        <f aca="true" t="shared" si="16" ref="D69:F70">D618</f>
        <v>35041</v>
      </c>
      <c r="E69" s="129">
        <f>E618</f>
        <v>4675</v>
      </c>
      <c r="F69" s="129">
        <f t="shared" si="16"/>
        <v>30366</v>
      </c>
    </row>
    <row r="70" spans="1:6" ht="12.75">
      <c r="A70" s="869"/>
      <c r="B70" s="265" t="s">
        <v>42</v>
      </c>
      <c r="C70" s="103" t="s">
        <v>5</v>
      </c>
      <c r="D70" s="104">
        <f t="shared" si="16"/>
        <v>234903</v>
      </c>
      <c r="E70" s="104">
        <f>E619</f>
        <v>0</v>
      </c>
      <c r="F70" s="104">
        <f>F619</f>
        <v>234903</v>
      </c>
    </row>
    <row r="71" spans="1:6" ht="12.75">
      <c r="A71" s="221"/>
      <c r="B71" s="877" t="s">
        <v>14</v>
      </c>
      <c r="C71" s="713"/>
      <c r="D71" s="713"/>
      <c r="E71" s="713"/>
      <c r="F71" s="721"/>
    </row>
    <row r="72" spans="1:6" ht="12.75">
      <c r="A72" s="221"/>
      <c r="B72" s="789" t="s">
        <v>8</v>
      </c>
      <c r="C72" s="710"/>
      <c r="D72" s="710"/>
      <c r="E72" s="710"/>
      <c r="F72" s="711"/>
    </row>
    <row r="73" spans="1:6" ht="12.75">
      <c r="A73" s="221"/>
      <c r="B73" s="61" t="s">
        <v>12</v>
      </c>
      <c r="C73" s="60" t="s">
        <v>4</v>
      </c>
      <c r="D73" s="62">
        <f aca="true" t="shared" si="17" ref="D73:F74">D75+D83</f>
        <v>462572.45</v>
      </c>
      <c r="E73" s="62">
        <f>E75+E83</f>
        <v>36565</v>
      </c>
      <c r="F73" s="62">
        <f t="shared" si="17"/>
        <v>426007.45</v>
      </c>
    </row>
    <row r="74" spans="1:6" ht="13.5" thickBot="1">
      <c r="A74" s="221"/>
      <c r="B74" s="209"/>
      <c r="C74" s="202" t="s">
        <v>5</v>
      </c>
      <c r="D74" s="203">
        <f t="shared" si="17"/>
        <v>70214.14</v>
      </c>
      <c r="E74" s="203">
        <f>E76+E84</f>
        <v>327</v>
      </c>
      <c r="F74" s="203">
        <f t="shared" si="17"/>
        <v>69887.14</v>
      </c>
    </row>
    <row r="75" spans="1:6" ht="12.75">
      <c r="A75" s="221"/>
      <c r="B75" s="210" t="s">
        <v>24</v>
      </c>
      <c r="C75" s="124" t="s">
        <v>4</v>
      </c>
      <c r="D75" s="155">
        <f aca="true" t="shared" si="18" ref="D75:F76">D77+D79</f>
        <v>409081.45</v>
      </c>
      <c r="E75" s="155">
        <f>E77+E79</f>
        <v>36565</v>
      </c>
      <c r="F75" s="155">
        <f t="shared" si="18"/>
        <v>372516.45</v>
      </c>
    </row>
    <row r="76" spans="1:6" ht="12.75">
      <c r="A76" s="221"/>
      <c r="B76" s="225" t="s">
        <v>10</v>
      </c>
      <c r="C76" s="156" t="s">
        <v>5</v>
      </c>
      <c r="D76" s="155">
        <f t="shared" si="18"/>
        <v>67564.14</v>
      </c>
      <c r="E76" s="155">
        <f>E78+E80</f>
        <v>327</v>
      </c>
      <c r="F76" s="155">
        <f t="shared" si="18"/>
        <v>67237.14</v>
      </c>
    </row>
    <row r="77" spans="1:6" ht="28.5" customHeight="1">
      <c r="A77" s="869" t="s">
        <v>273</v>
      </c>
      <c r="B77" s="311" t="s">
        <v>41</v>
      </c>
      <c r="C77" s="60" t="s">
        <v>4</v>
      </c>
      <c r="D77" s="129">
        <f aca="true" t="shared" si="19" ref="D77:F78">D494+D806</f>
        <v>328107.45</v>
      </c>
      <c r="E77" s="129">
        <f>E494+E806</f>
        <v>0</v>
      </c>
      <c r="F77" s="129">
        <f t="shared" si="19"/>
        <v>328107.45</v>
      </c>
    </row>
    <row r="78" spans="1:6" ht="24" customHeight="1">
      <c r="A78" s="869"/>
      <c r="B78" s="265" t="s">
        <v>42</v>
      </c>
      <c r="C78" s="103" t="s">
        <v>5</v>
      </c>
      <c r="D78" s="104">
        <f t="shared" si="19"/>
        <v>22808.14</v>
      </c>
      <c r="E78" s="104">
        <f>E495+E807</f>
        <v>0</v>
      </c>
      <c r="F78" s="104">
        <f>F495+F807</f>
        <v>22808.14</v>
      </c>
    </row>
    <row r="79" spans="1:6" ht="12.75">
      <c r="A79" s="221"/>
      <c r="B79" s="298" t="s">
        <v>37</v>
      </c>
      <c r="C79" s="60" t="s">
        <v>4</v>
      </c>
      <c r="D79" s="62">
        <f aca="true" t="shared" si="20" ref="D79:F80">D198</f>
        <v>80974</v>
      </c>
      <c r="E79" s="62">
        <f>E198</f>
        <v>36565</v>
      </c>
      <c r="F79" s="62">
        <f t="shared" si="20"/>
        <v>44409</v>
      </c>
    </row>
    <row r="80" spans="1:6" ht="12.75">
      <c r="A80" s="221"/>
      <c r="B80" s="225"/>
      <c r="C80" s="103" t="s">
        <v>5</v>
      </c>
      <c r="D80" s="62">
        <f t="shared" si="20"/>
        <v>44756</v>
      </c>
      <c r="E80" s="62">
        <f>E199</f>
        <v>327</v>
      </c>
      <c r="F80" s="62">
        <f>F199</f>
        <v>44429</v>
      </c>
    </row>
    <row r="81" spans="1:6" s="57" customFormat="1" ht="12.75">
      <c r="A81" s="221"/>
      <c r="B81" s="300" t="s">
        <v>224</v>
      </c>
      <c r="C81" s="190" t="s">
        <v>4</v>
      </c>
      <c r="D81" s="129">
        <f aca="true" t="shared" si="21" ref="D81:F82">D200</f>
        <v>44409</v>
      </c>
      <c r="E81" s="129">
        <f>E200</f>
        <v>0</v>
      </c>
      <c r="F81" s="129">
        <f t="shared" si="21"/>
        <v>44409</v>
      </c>
    </row>
    <row r="82" spans="1:6" s="57" customFormat="1" ht="12.75">
      <c r="A82" s="221"/>
      <c r="B82" s="213"/>
      <c r="C82" s="191" t="s">
        <v>5</v>
      </c>
      <c r="D82" s="104">
        <f t="shared" si="21"/>
        <v>44409</v>
      </c>
      <c r="E82" s="104">
        <f>E201</f>
        <v>0</v>
      </c>
      <c r="F82" s="104">
        <f t="shared" si="21"/>
        <v>44409</v>
      </c>
    </row>
    <row r="83" spans="1:6" ht="12.75">
      <c r="A83" s="221"/>
      <c r="B83" s="601" t="s">
        <v>17</v>
      </c>
      <c r="C83" s="128" t="s">
        <v>4</v>
      </c>
      <c r="D83" s="62">
        <f aca="true" t="shared" si="22" ref="D83:F84">D85</f>
        <v>53491</v>
      </c>
      <c r="E83" s="62">
        <f>E85</f>
        <v>0</v>
      </c>
      <c r="F83" s="62">
        <f t="shared" si="22"/>
        <v>53491</v>
      </c>
    </row>
    <row r="84" spans="1:6" ht="15" customHeight="1">
      <c r="A84" s="221"/>
      <c r="B84" s="204"/>
      <c r="C84" s="103" t="s">
        <v>5</v>
      </c>
      <c r="D84" s="104">
        <f t="shared" si="22"/>
        <v>2650</v>
      </c>
      <c r="E84" s="104">
        <f>E86</f>
        <v>0</v>
      </c>
      <c r="F84" s="104">
        <f t="shared" si="22"/>
        <v>2650</v>
      </c>
    </row>
    <row r="85" spans="1:6" ht="12.75">
      <c r="A85" s="869" t="s">
        <v>272</v>
      </c>
      <c r="B85" s="311" t="s">
        <v>41</v>
      </c>
      <c r="C85" s="60" t="s">
        <v>4</v>
      </c>
      <c r="D85" s="129">
        <f aca="true" t="shared" si="23" ref="D85:F86">D814</f>
        <v>53491</v>
      </c>
      <c r="E85" s="129">
        <f>E814</f>
        <v>0</v>
      </c>
      <c r="F85" s="129">
        <f t="shared" si="23"/>
        <v>53491</v>
      </c>
    </row>
    <row r="86" spans="1:6" ht="12.75">
      <c r="A86" s="869"/>
      <c r="B86" s="265" t="s">
        <v>42</v>
      </c>
      <c r="C86" s="103" t="s">
        <v>5</v>
      </c>
      <c r="D86" s="104">
        <f t="shared" si="23"/>
        <v>2650</v>
      </c>
      <c r="E86" s="104">
        <f>E815</f>
        <v>0</v>
      </c>
      <c r="F86" s="104">
        <f t="shared" si="23"/>
        <v>2650</v>
      </c>
    </row>
    <row r="87" spans="1:6" ht="12.75">
      <c r="A87" s="221"/>
      <c r="B87" s="877" t="s">
        <v>15</v>
      </c>
      <c r="C87" s="713"/>
      <c r="D87" s="713"/>
      <c r="E87" s="713"/>
      <c r="F87" s="721"/>
    </row>
    <row r="88" spans="1:6" ht="12.75">
      <c r="A88" s="221"/>
      <c r="B88" s="789" t="s">
        <v>8</v>
      </c>
      <c r="C88" s="710"/>
      <c r="D88" s="710"/>
      <c r="E88" s="710"/>
      <c r="F88" s="711"/>
    </row>
    <row r="89" spans="1:6" ht="12.75">
      <c r="A89" s="221"/>
      <c r="B89" s="61" t="s">
        <v>12</v>
      </c>
      <c r="C89" s="60" t="s">
        <v>4</v>
      </c>
      <c r="D89" s="62">
        <f aca="true" t="shared" si="24" ref="D89:F90">D91</f>
        <v>13680.81</v>
      </c>
      <c r="E89" s="62">
        <f>E91</f>
        <v>6497.41</v>
      </c>
      <c r="F89" s="62">
        <f t="shared" si="24"/>
        <v>7183.4</v>
      </c>
    </row>
    <row r="90" spans="1:6" ht="13.5" thickBot="1">
      <c r="A90" s="221"/>
      <c r="B90" s="209"/>
      <c r="C90" s="202" t="s">
        <v>5</v>
      </c>
      <c r="D90" s="203">
        <f t="shared" si="24"/>
        <v>7007.12</v>
      </c>
      <c r="E90" s="203">
        <f>E92</f>
        <v>5344.4</v>
      </c>
      <c r="F90" s="203">
        <f t="shared" si="24"/>
        <v>1662.7199999999998</v>
      </c>
    </row>
    <row r="91" spans="1:6" ht="12.75">
      <c r="A91" s="221"/>
      <c r="B91" s="210" t="s">
        <v>24</v>
      </c>
      <c r="C91" s="124" t="s">
        <v>4</v>
      </c>
      <c r="D91" s="155">
        <f aca="true" t="shared" si="25" ref="D91:F92">D101+D103</f>
        <v>13680.81</v>
      </c>
      <c r="E91" s="155">
        <f>E101+E103</f>
        <v>6497.41</v>
      </c>
      <c r="F91" s="155">
        <f t="shared" si="25"/>
        <v>7183.4</v>
      </c>
    </row>
    <row r="92" spans="1:6" ht="12.75">
      <c r="A92" s="221"/>
      <c r="B92" s="225" t="s">
        <v>10</v>
      </c>
      <c r="C92" s="156" t="s">
        <v>5</v>
      </c>
      <c r="D92" s="157">
        <f t="shared" si="25"/>
        <v>7007.12</v>
      </c>
      <c r="E92" s="157">
        <f>E102+E104</f>
        <v>5344.4</v>
      </c>
      <c r="F92" s="157">
        <f t="shared" si="25"/>
        <v>1662.7199999999998</v>
      </c>
    </row>
    <row r="93" spans="1:6" ht="12.75" hidden="1">
      <c r="A93" s="221"/>
      <c r="B93" s="154" t="s">
        <v>29</v>
      </c>
      <c r="C93" s="128" t="s">
        <v>4</v>
      </c>
      <c r="D93" s="63"/>
      <c r="E93" s="62"/>
      <c r="F93" s="62"/>
    </row>
    <row r="94" spans="1:6" ht="12.75" hidden="1">
      <c r="A94" s="221"/>
      <c r="B94" s="487"/>
      <c r="C94" s="103" t="s">
        <v>5</v>
      </c>
      <c r="D94" s="123"/>
      <c r="E94" s="104"/>
      <c r="F94" s="104"/>
    </row>
    <row r="95" spans="1:6" ht="12.75" hidden="1">
      <c r="A95" s="221"/>
      <c r="B95" s="311" t="s">
        <v>43</v>
      </c>
      <c r="C95" s="128" t="s">
        <v>4</v>
      </c>
      <c r="D95" s="217"/>
      <c r="E95" s="129"/>
      <c r="F95" s="129"/>
    </row>
    <row r="96" spans="1:6" ht="12.75" hidden="1">
      <c r="A96" s="221"/>
      <c r="B96" s="265"/>
      <c r="C96" s="103" t="s">
        <v>5</v>
      </c>
      <c r="D96" s="225"/>
      <c r="E96" s="104"/>
      <c r="F96" s="104"/>
    </row>
    <row r="97" spans="1:6" ht="12.75" hidden="1">
      <c r="A97" s="221"/>
      <c r="B97" s="311" t="s">
        <v>30</v>
      </c>
      <c r="C97" s="60" t="s">
        <v>4</v>
      </c>
      <c r="D97" s="61"/>
      <c r="E97" s="62"/>
      <c r="F97" s="62"/>
    </row>
    <row r="98" spans="1:6" ht="15" customHeight="1" hidden="1">
      <c r="A98" s="221"/>
      <c r="B98" s="265" t="s">
        <v>31</v>
      </c>
      <c r="C98" s="103" t="s">
        <v>5</v>
      </c>
      <c r="D98" s="225"/>
      <c r="E98" s="104"/>
      <c r="F98" s="104"/>
    </row>
    <row r="99" spans="1:6" ht="15" customHeight="1" hidden="1">
      <c r="A99" s="221"/>
      <c r="B99" s="311" t="s">
        <v>41</v>
      </c>
      <c r="C99" s="60" t="s">
        <v>4</v>
      </c>
      <c r="D99" s="217"/>
      <c r="E99" s="129"/>
      <c r="F99" s="129"/>
    </row>
    <row r="100" spans="1:6" ht="15" customHeight="1" hidden="1">
      <c r="A100" s="221"/>
      <c r="B100" s="265" t="s">
        <v>42</v>
      </c>
      <c r="C100" s="103" t="s">
        <v>5</v>
      </c>
      <c r="D100" s="225"/>
      <c r="E100" s="104"/>
      <c r="F100" s="104"/>
    </row>
    <row r="101" spans="1:6" ht="12.75">
      <c r="A101" s="221"/>
      <c r="B101" s="311" t="s">
        <v>41</v>
      </c>
      <c r="C101" s="60" t="s">
        <v>4</v>
      </c>
      <c r="D101" s="129">
        <f aca="true" t="shared" si="26" ref="D101:F102">D127</f>
        <v>10855.81</v>
      </c>
      <c r="E101" s="129">
        <f>E127</f>
        <v>4989.41</v>
      </c>
      <c r="F101" s="129">
        <f t="shared" si="26"/>
        <v>5866.4</v>
      </c>
    </row>
    <row r="102" spans="1:6" ht="12.75">
      <c r="A102" s="221"/>
      <c r="B102" s="265" t="s">
        <v>42</v>
      </c>
      <c r="C102" s="103" t="s">
        <v>5</v>
      </c>
      <c r="D102" s="104">
        <f t="shared" si="26"/>
        <v>4742.12</v>
      </c>
      <c r="E102" s="104">
        <f>E128</f>
        <v>3997.4</v>
      </c>
      <c r="F102" s="104">
        <f>F128</f>
        <v>744.7199999999999</v>
      </c>
    </row>
    <row r="103" spans="1:6" ht="12.75">
      <c r="A103" s="221"/>
      <c r="B103" s="298" t="s">
        <v>37</v>
      </c>
      <c r="C103" s="60" t="s">
        <v>4</v>
      </c>
      <c r="D103" s="129">
        <f aca="true" t="shared" si="27" ref="D103:F104">D111+D119+D129</f>
        <v>2825</v>
      </c>
      <c r="E103" s="129">
        <f>E111+E119+E129</f>
        <v>1508</v>
      </c>
      <c r="F103" s="129">
        <f t="shared" si="27"/>
        <v>1317</v>
      </c>
    </row>
    <row r="104" spans="1:6" ht="12.75">
      <c r="A104" s="221"/>
      <c r="B104" s="225"/>
      <c r="C104" s="103" t="s">
        <v>5</v>
      </c>
      <c r="D104" s="104">
        <f t="shared" si="27"/>
        <v>2265</v>
      </c>
      <c r="E104" s="104">
        <f>E112+E120+E130</f>
        <v>1347</v>
      </c>
      <c r="F104" s="104">
        <f t="shared" si="27"/>
        <v>918</v>
      </c>
    </row>
    <row r="105" spans="1:6" ht="12.75">
      <c r="A105" s="221"/>
      <c r="B105" s="873" t="s">
        <v>25</v>
      </c>
      <c r="C105" s="716"/>
      <c r="D105" s="716"/>
      <c r="E105" s="716"/>
      <c r="F105" s="717"/>
    </row>
    <row r="106" spans="1:6" ht="12.75">
      <c r="A106" s="221"/>
      <c r="B106" s="789" t="s">
        <v>8</v>
      </c>
      <c r="C106" s="710"/>
      <c r="D106" s="710"/>
      <c r="E106" s="710"/>
      <c r="F106" s="711"/>
    </row>
    <row r="107" spans="1:6" ht="12.75">
      <c r="A107" s="221"/>
      <c r="B107" s="61" t="s">
        <v>12</v>
      </c>
      <c r="C107" s="60" t="s">
        <v>4</v>
      </c>
      <c r="D107" s="62">
        <f aca="true" t="shared" si="28" ref="D107:F108">D109</f>
        <v>160</v>
      </c>
      <c r="E107" s="62">
        <f>E109</f>
        <v>0</v>
      </c>
      <c r="F107" s="62">
        <f t="shared" si="28"/>
        <v>160</v>
      </c>
    </row>
    <row r="108" spans="1:6" ht="13.5" thickBot="1">
      <c r="A108" s="221"/>
      <c r="B108" s="209"/>
      <c r="C108" s="202" t="s">
        <v>5</v>
      </c>
      <c r="D108" s="203">
        <f t="shared" si="28"/>
        <v>160</v>
      </c>
      <c r="E108" s="203">
        <f>E110</f>
        <v>0</v>
      </c>
      <c r="F108" s="203">
        <f t="shared" si="28"/>
        <v>160</v>
      </c>
    </row>
    <row r="109" spans="1:6" ht="12.75">
      <c r="A109" s="221"/>
      <c r="B109" s="210" t="s">
        <v>24</v>
      </c>
      <c r="C109" s="124" t="s">
        <v>4</v>
      </c>
      <c r="D109" s="155">
        <f aca="true" t="shared" si="29" ref="D109:F110">D111</f>
        <v>160</v>
      </c>
      <c r="E109" s="155">
        <f>E111</f>
        <v>0</v>
      </c>
      <c r="F109" s="155">
        <f t="shared" si="29"/>
        <v>160</v>
      </c>
    </row>
    <row r="110" spans="1:6" ht="12.75">
      <c r="A110" s="221"/>
      <c r="B110" s="225" t="s">
        <v>10</v>
      </c>
      <c r="C110" s="156" t="s">
        <v>5</v>
      </c>
      <c r="D110" s="157">
        <f t="shared" si="29"/>
        <v>160</v>
      </c>
      <c r="E110" s="157">
        <f>E112</f>
        <v>0</v>
      </c>
      <c r="F110" s="157">
        <f t="shared" si="29"/>
        <v>160</v>
      </c>
    </row>
    <row r="111" spans="1:6" ht="12.75">
      <c r="A111" s="221"/>
      <c r="B111" s="298" t="s">
        <v>37</v>
      </c>
      <c r="C111" s="60" t="s">
        <v>4</v>
      </c>
      <c r="D111" s="129">
        <f aca="true" t="shared" si="30" ref="D111:F112">D241</f>
        <v>160</v>
      </c>
      <c r="E111" s="129">
        <f>E241</f>
        <v>0</v>
      </c>
      <c r="F111" s="129">
        <f>F241</f>
        <v>160</v>
      </c>
    </row>
    <row r="112" spans="1:6" ht="12.75">
      <c r="A112" s="221"/>
      <c r="B112" s="225"/>
      <c r="C112" s="103" t="s">
        <v>5</v>
      </c>
      <c r="D112" s="104">
        <f t="shared" si="30"/>
        <v>160</v>
      </c>
      <c r="E112" s="104">
        <f>E242</f>
        <v>0</v>
      </c>
      <c r="F112" s="104">
        <f t="shared" si="30"/>
        <v>160</v>
      </c>
    </row>
    <row r="113" spans="1:6" ht="12.75">
      <c r="A113" s="221"/>
      <c r="B113" s="873" t="s">
        <v>26</v>
      </c>
      <c r="C113" s="716"/>
      <c r="D113" s="716"/>
      <c r="E113" s="716"/>
      <c r="F113" s="717"/>
    </row>
    <row r="114" spans="1:6" ht="12.75">
      <c r="A114" s="221"/>
      <c r="B114" s="789" t="s">
        <v>8</v>
      </c>
      <c r="C114" s="710"/>
      <c r="D114" s="710"/>
      <c r="E114" s="710"/>
      <c r="F114" s="711"/>
    </row>
    <row r="115" spans="1:6" ht="13.5" customHeight="1">
      <c r="A115" s="221"/>
      <c r="B115" s="61" t="s">
        <v>12</v>
      </c>
      <c r="C115" s="60" t="s">
        <v>4</v>
      </c>
      <c r="D115" s="62">
        <f aca="true" t="shared" si="31" ref="D115:F116">D117</f>
        <v>325</v>
      </c>
      <c r="E115" s="62">
        <f>E117</f>
        <v>161</v>
      </c>
      <c r="F115" s="62">
        <f t="shared" si="31"/>
        <v>164</v>
      </c>
    </row>
    <row r="116" spans="1:6" ht="13.5" thickBot="1">
      <c r="A116" s="221"/>
      <c r="B116" s="209"/>
      <c r="C116" s="202" t="s">
        <v>5</v>
      </c>
      <c r="D116" s="203">
        <f t="shared" si="31"/>
        <v>325</v>
      </c>
      <c r="E116" s="203">
        <f>E118</f>
        <v>0</v>
      </c>
      <c r="F116" s="203">
        <f t="shared" si="31"/>
        <v>325</v>
      </c>
    </row>
    <row r="117" spans="1:6" ht="12.75">
      <c r="A117" s="221"/>
      <c r="B117" s="210" t="s">
        <v>24</v>
      </c>
      <c r="C117" s="124" t="s">
        <v>4</v>
      </c>
      <c r="D117" s="155">
        <f aca="true" t="shared" si="32" ref="D117:F118">D119</f>
        <v>325</v>
      </c>
      <c r="E117" s="155">
        <f>E119</f>
        <v>161</v>
      </c>
      <c r="F117" s="155">
        <f t="shared" si="32"/>
        <v>164</v>
      </c>
    </row>
    <row r="118" spans="1:6" ht="12.75">
      <c r="A118" s="221"/>
      <c r="B118" s="225" t="s">
        <v>10</v>
      </c>
      <c r="C118" s="156" t="s">
        <v>5</v>
      </c>
      <c r="D118" s="157">
        <f t="shared" si="32"/>
        <v>325</v>
      </c>
      <c r="E118" s="157">
        <f>E120</f>
        <v>0</v>
      </c>
      <c r="F118" s="157">
        <f t="shared" si="32"/>
        <v>325</v>
      </c>
    </row>
    <row r="119" spans="1:6" ht="12.75">
      <c r="A119" s="221"/>
      <c r="B119" s="298" t="s">
        <v>37</v>
      </c>
      <c r="C119" s="60" t="s">
        <v>4</v>
      </c>
      <c r="D119" s="129">
        <f aca="true" t="shared" si="33" ref="D119:F120">D347+D857</f>
        <v>325</v>
      </c>
      <c r="E119" s="129">
        <f t="shared" si="33"/>
        <v>161</v>
      </c>
      <c r="F119" s="129">
        <f t="shared" si="33"/>
        <v>164</v>
      </c>
    </row>
    <row r="120" spans="1:6" ht="12.75">
      <c r="A120" s="221"/>
      <c r="B120" s="225"/>
      <c r="C120" s="103" t="s">
        <v>5</v>
      </c>
      <c r="D120" s="104">
        <f t="shared" si="33"/>
        <v>325</v>
      </c>
      <c r="E120" s="104">
        <f t="shared" si="33"/>
        <v>0</v>
      </c>
      <c r="F120" s="104">
        <f t="shared" si="33"/>
        <v>325</v>
      </c>
    </row>
    <row r="121" spans="1:6" ht="12.75">
      <c r="A121" s="221"/>
      <c r="B121" s="873" t="s">
        <v>28</v>
      </c>
      <c r="C121" s="716"/>
      <c r="D121" s="716"/>
      <c r="E121" s="716"/>
      <c r="F121" s="717"/>
    </row>
    <row r="122" spans="1:6" ht="12.75">
      <c r="A122" s="221"/>
      <c r="B122" s="789" t="s">
        <v>8</v>
      </c>
      <c r="C122" s="710"/>
      <c r="D122" s="710"/>
      <c r="E122" s="710"/>
      <c r="F122" s="711"/>
    </row>
    <row r="123" spans="1:6" ht="12.75">
      <c r="A123" s="221"/>
      <c r="B123" s="61" t="s">
        <v>12</v>
      </c>
      <c r="C123" s="60" t="s">
        <v>4</v>
      </c>
      <c r="D123" s="62">
        <f aca="true" t="shared" si="34" ref="D123:F124">D125</f>
        <v>13195.81</v>
      </c>
      <c r="E123" s="62">
        <f>E125</f>
        <v>6336.41</v>
      </c>
      <c r="F123" s="62">
        <f t="shared" si="34"/>
        <v>6859.4</v>
      </c>
    </row>
    <row r="124" spans="1:6" ht="13.5" thickBot="1">
      <c r="A124" s="221"/>
      <c r="B124" s="209"/>
      <c r="C124" s="202" t="s">
        <v>5</v>
      </c>
      <c r="D124" s="203">
        <f t="shared" si="34"/>
        <v>6522.12</v>
      </c>
      <c r="E124" s="203">
        <f>E126</f>
        <v>5344.4</v>
      </c>
      <c r="F124" s="203">
        <f t="shared" si="34"/>
        <v>1177.7199999999998</v>
      </c>
    </row>
    <row r="125" spans="1:6" ht="12.75">
      <c r="A125" s="221"/>
      <c r="B125" s="210" t="s">
        <v>24</v>
      </c>
      <c r="C125" s="124" t="s">
        <v>4</v>
      </c>
      <c r="D125" s="155">
        <f aca="true" t="shared" si="35" ref="D125:F126">D127+D129</f>
        <v>13195.81</v>
      </c>
      <c r="E125" s="155">
        <f>E127+E129</f>
        <v>6336.41</v>
      </c>
      <c r="F125" s="155">
        <f t="shared" si="35"/>
        <v>6859.4</v>
      </c>
    </row>
    <row r="126" spans="1:6" ht="12.75">
      <c r="A126" s="221"/>
      <c r="B126" s="225" t="s">
        <v>10</v>
      </c>
      <c r="C126" s="156" t="s">
        <v>5</v>
      </c>
      <c r="D126" s="157">
        <f t="shared" si="35"/>
        <v>6522.12</v>
      </c>
      <c r="E126" s="157">
        <f>E128+E130</f>
        <v>5344.4</v>
      </c>
      <c r="F126" s="157">
        <f t="shared" si="35"/>
        <v>1177.7199999999998</v>
      </c>
    </row>
    <row r="127" spans="1:6" ht="12.75">
      <c r="A127" s="221"/>
      <c r="B127" s="267" t="s">
        <v>41</v>
      </c>
      <c r="C127" s="60" t="s">
        <v>4</v>
      </c>
      <c r="D127" s="129">
        <f aca="true" t="shared" si="36" ref="D127:F128">D554</f>
        <v>10855.81</v>
      </c>
      <c r="E127" s="129">
        <f>E554</f>
        <v>4989.41</v>
      </c>
      <c r="F127" s="129">
        <f t="shared" si="36"/>
        <v>5866.4</v>
      </c>
    </row>
    <row r="128" spans="1:6" ht="12.75">
      <c r="A128" s="221"/>
      <c r="B128" s="208" t="s">
        <v>42</v>
      </c>
      <c r="C128" s="103" t="s">
        <v>5</v>
      </c>
      <c r="D128" s="104">
        <f t="shared" si="36"/>
        <v>4742.12</v>
      </c>
      <c r="E128" s="104">
        <f>E555</f>
        <v>3997.4</v>
      </c>
      <c r="F128" s="104">
        <f>F555</f>
        <v>744.7199999999999</v>
      </c>
    </row>
    <row r="129" spans="1:6" ht="12.75">
      <c r="A129" s="221"/>
      <c r="B129" s="298" t="s">
        <v>37</v>
      </c>
      <c r="C129" s="98" t="s">
        <v>4</v>
      </c>
      <c r="D129" s="56">
        <f aca="true" t="shared" si="37" ref="D129:F130">D253+D312+D361</f>
        <v>2340</v>
      </c>
      <c r="E129" s="56">
        <f t="shared" si="37"/>
        <v>1347</v>
      </c>
      <c r="F129" s="56">
        <f t="shared" si="37"/>
        <v>993</v>
      </c>
    </row>
    <row r="130" spans="1:6" ht="12.75">
      <c r="A130" s="221"/>
      <c r="B130" s="225"/>
      <c r="C130" s="191" t="s">
        <v>5</v>
      </c>
      <c r="D130" s="59">
        <f t="shared" si="37"/>
        <v>1780</v>
      </c>
      <c r="E130" s="59">
        <f t="shared" si="37"/>
        <v>1347</v>
      </c>
      <c r="F130" s="59">
        <f t="shared" si="37"/>
        <v>433</v>
      </c>
    </row>
    <row r="131" spans="1:6" ht="12.75">
      <c r="A131" s="221"/>
      <c r="B131" s="879" t="s">
        <v>217</v>
      </c>
      <c r="C131" s="880"/>
      <c r="D131" s="880"/>
      <c r="E131" s="880"/>
      <c r="F131" s="881"/>
    </row>
    <row r="132" spans="1:6" s="57" customFormat="1" ht="12.75">
      <c r="A132" s="221"/>
      <c r="B132" s="61" t="s">
        <v>12</v>
      </c>
      <c r="C132" s="98" t="s">
        <v>4</v>
      </c>
      <c r="D132" s="62">
        <f aca="true" t="shared" si="38" ref="D132:F133">D134+D165</f>
        <v>1818970.36</v>
      </c>
      <c r="E132" s="62">
        <f>E134+E165</f>
        <v>1253538.6</v>
      </c>
      <c r="F132" s="62">
        <f t="shared" si="38"/>
        <v>565431.76</v>
      </c>
    </row>
    <row r="133" spans="1:6" s="57" customFormat="1" ht="13.5" thickBot="1">
      <c r="A133" s="221"/>
      <c r="B133" s="209"/>
      <c r="C133" s="220" t="s">
        <v>5</v>
      </c>
      <c r="D133" s="203">
        <f t="shared" si="38"/>
        <v>1217338.3399999999</v>
      </c>
      <c r="E133" s="203">
        <f>E135+E166</f>
        <v>417410.3</v>
      </c>
      <c r="F133" s="203">
        <f t="shared" si="38"/>
        <v>799928.04</v>
      </c>
    </row>
    <row r="134" spans="1:6" s="57" customFormat="1" ht="12.75">
      <c r="A134" s="221"/>
      <c r="B134" s="210" t="s">
        <v>24</v>
      </c>
      <c r="C134" s="221" t="s">
        <v>4</v>
      </c>
      <c r="D134" s="155">
        <f>D137+D155</f>
        <v>1730438.36</v>
      </c>
      <c r="E134" s="155">
        <f>E137+E155</f>
        <v>1248863.6</v>
      </c>
      <c r="F134" s="155">
        <f aca="true" t="shared" si="39" ref="D134:F135">F137+F155</f>
        <v>481574.76</v>
      </c>
    </row>
    <row r="135" spans="1:6" s="57" customFormat="1" ht="12.75">
      <c r="A135" s="221"/>
      <c r="B135" s="225" t="s">
        <v>10</v>
      </c>
      <c r="C135" s="222" t="s">
        <v>5</v>
      </c>
      <c r="D135" s="155">
        <f t="shared" si="39"/>
        <v>979785.34</v>
      </c>
      <c r="E135" s="155">
        <f>E138+E156</f>
        <v>417410.3</v>
      </c>
      <c r="F135" s="155">
        <f t="shared" si="39"/>
        <v>562375.04</v>
      </c>
    </row>
    <row r="136" spans="1:6" s="57" customFormat="1" ht="15" customHeight="1">
      <c r="A136" s="221"/>
      <c r="B136" s="701" t="s">
        <v>191</v>
      </c>
      <c r="C136" s="702"/>
      <c r="D136" s="702"/>
      <c r="E136" s="702"/>
      <c r="F136" s="703"/>
    </row>
    <row r="137" spans="1:12" s="57" customFormat="1" ht="18" customHeight="1">
      <c r="A137" s="221"/>
      <c r="B137" s="240" t="s">
        <v>218</v>
      </c>
      <c r="C137" s="299" t="s">
        <v>4</v>
      </c>
      <c r="D137" s="56">
        <f aca="true" t="shared" si="40" ref="D137:F138">D139+D147</f>
        <v>1636529.35</v>
      </c>
      <c r="E137" s="56">
        <f t="shared" si="40"/>
        <v>1206779.5</v>
      </c>
      <c r="F137" s="56">
        <f t="shared" si="40"/>
        <v>429749.85</v>
      </c>
      <c r="H137" s="321"/>
      <c r="I137" s="321"/>
      <c r="J137" s="321"/>
      <c r="K137" s="321"/>
      <c r="L137" s="321"/>
    </row>
    <row r="138" spans="1:12" s="57" customFormat="1" ht="12.75">
      <c r="A138" s="221"/>
      <c r="B138" s="241" t="s">
        <v>126</v>
      </c>
      <c r="C138" s="230" t="s">
        <v>5</v>
      </c>
      <c r="D138" s="187">
        <f t="shared" si="40"/>
        <v>909559.34</v>
      </c>
      <c r="E138" s="187">
        <f t="shared" si="40"/>
        <v>396842.3</v>
      </c>
      <c r="F138" s="187">
        <f t="shared" si="40"/>
        <v>512717.04</v>
      </c>
      <c r="H138" s="321"/>
      <c r="I138" s="321"/>
      <c r="J138" s="321"/>
      <c r="K138" s="321"/>
      <c r="L138" s="321"/>
    </row>
    <row r="139" spans="1:12" s="57" customFormat="1" ht="55.5" customHeight="1">
      <c r="A139" s="849" t="s">
        <v>274</v>
      </c>
      <c r="B139" s="240" t="s">
        <v>219</v>
      </c>
      <c r="C139" s="299" t="s">
        <v>4</v>
      </c>
      <c r="D139" s="56">
        <f aca="true" t="shared" si="41" ref="D139:F140">D141+D143+D145</f>
        <v>1309120</v>
      </c>
      <c r="E139" s="56">
        <f>E141+E143+E145</f>
        <v>1047013</v>
      </c>
      <c r="F139" s="56">
        <f t="shared" si="41"/>
        <v>262107</v>
      </c>
      <c r="H139" s="321"/>
      <c r="I139" s="321"/>
      <c r="J139" s="321"/>
      <c r="K139" s="321"/>
      <c r="L139" s="321"/>
    </row>
    <row r="140" spans="1:12" s="57" customFormat="1" ht="28.5" customHeight="1">
      <c r="A140" s="849"/>
      <c r="B140" s="241"/>
      <c r="C140" s="230" t="s">
        <v>5</v>
      </c>
      <c r="D140" s="187">
        <f t="shared" si="41"/>
        <v>775427</v>
      </c>
      <c r="E140" s="187">
        <f>E142+E144+E146</f>
        <v>303809</v>
      </c>
      <c r="F140" s="187">
        <f t="shared" si="41"/>
        <v>471618</v>
      </c>
      <c r="H140" s="321"/>
      <c r="I140" s="321"/>
      <c r="J140" s="321"/>
      <c r="K140" s="321"/>
      <c r="L140" s="321"/>
    </row>
    <row r="141" spans="1:12" ht="12.75">
      <c r="A141" s="221"/>
      <c r="B141" s="266" t="s">
        <v>227</v>
      </c>
      <c r="C141" s="190" t="s">
        <v>4</v>
      </c>
      <c r="D141" s="129">
        <f>D414</f>
        <v>394092</v>
      </c>
      <c r="E141" s="129">
        <f>E414</f>
        <v>362695</v>
      </c>
      <c r="F141" s="129">
        <f>F414</f>
        <v>31397</v>
      </c>
      <c r="H141" s="189"/>
      <c r="I141" s="189"/>
      <c r="J141" s="189"/>
      <c r="K141" s="189"/>
      <c r="L141" s="189"/>
    </row>
    <row r="142" spans="1:12" ht="12.75">
      <c r="A142" s="221"/>
      <c r="B142" s="265"/>
      <c r="C142" s="191" t="s">
        <v>5</v>
      </c>
      <c r="D142" s="104">
        <f aca="true" t="shared" si="42" ref="D142:E146">D415</f>
        <v>180325</v>
      </c>
      <c r="E142" s="104">
        <f t="shared" si="42"/>
        <v>123008</v>
      </c>
      <c r="F142" s="104">
        <f>F415</f>
        <v>57317</v>
      </c>
      <c r="H142" s="189"/>
      <c r="I142" s="189"/>
      <c r="J142" s="189"/>
      <c r="K142" s="189"/>
      <c r="L142" s="189"/>
    </row>
    <row r="143" spans="1:12" ht="12.75">
      <c r="A143" s="221"/>
      <c r="B143" s="266" t="s">
        <v>228</v>
      </c>
      <c r="C143" s="128" t="s">
        <v>4</v>
      </c>
      <c r="D143" s="129">
        <f t="shared" si="42"/>
        <v>709832</v>
      </c>
      <c r="E143" s="129">
        <f t="shared" si="42"/>
        <v>534152</v>
      </c>
      <c r="F143" s="129">
        <f>F416</f>
        <v>175680</v>
      </c>
      <c r="H143" s="189"/>
      <c r="I143" s="189"/>
      <c r="J143" s="189"/>
      <c r="K143" s="189"/>
      <c r="L143" s="189"/>
    </row>
    <row r="144" spans="1:12" ht="12.75">
      <c r="A144" s="221"/>
      <c r="B144" s="265"/>
      <c r="C144" s="103" t="s">
        <v>5</v>
      </c>
      <c r="D144" s="104">
        <f t="shared" si="42"/>
        <v>463202</v>
      </c>
      <c r="E144" s="104">
        <f t="shared" si="42"/>
        <v>147691</v>
      </c>
      <c r="F144" s="104">
        <f>F417</f>
        <v>315511</v>
      </c>
      <c r="H144" s="189"/>
      <c r="I144" s="189"/>
      <c r="J144" s="189"/>
      <c r="K144" s="189"/>
      <c r="L144" s="189"/>
    </row>
    <row r="145" spans="1:12" ht="12.75">
      <c r="A145" s="221"/>
      <c r="B145" s="266" t="s">
        <v>229</v>
      </c>
      <c r="C145" s="128" t="s">
        <v>4</v>
      </c>
      <c r="D145" s="129">
        <f t="shared" si="42"/>
        <v>205196</v>
      </c>
      <c r="E145" s="129">
        <f t="shared" si="42"/>
        <v>150166</v>
      </c>
      <c r="F145" s="129">
        <f>F418</f>
        <v>55030</v>
      </c>
      <c r="H145" s="189"/>
      <c r="I145" s="189"/>
      <c r="J145" s="189"/>
      <c r="K145" s="189"/>
      <c r="L145" s="189"/>
    </row>
    <row r="146" spans="1:12" ht="12.75">
      <c r="A146" s="221"/>
      <c r="B146" s="265"/>
      <c r="C146" s="103" t="s">
        <v>5</v>
      </c>
      <c r="D146" s="104">
        <f t="shared" si="42"/>
        <v>131900</v>
      </c>
      <c r="E146" s="104">
        <f t="shared" si="42"/>
        <v>33110</v>
      </c>
      <c r="F146" s="104">
        <f>F419</f>
        <v>98790</v>
      </c>
      <c r="H146" s="189"/>
      <c r="I146" s="189"/>
      <c r="J146" s="189"/>
      <c r="K146" s="189"/>
      <c r="L146" s="189"/>
    </row>
    <row r="147" spans="1:16" s="57" customFormat="1" ht="38.25">
      <c r="A147" s="849" t="s">
        <v>275</v>
      </c>
      <c r="B147" s="240" t="s">
        <v>220</v>
      </c>
      <c r="C147" s="299" t="s">
        <v>4</v>
      </c>
      <c r="D147" s="187">
        <f>E147+F147</f>
        <v>327409.35</v>
      </c>
      <c r="E147" s="187">
        <f>E438</f>
        <v>159766.5</v>
      </c>
      <c r="F147" s="187">
        <f>F149+F151+F153</f>
        <v>167642.85</v>
      </c>
      <c r="H147" s="321"/>
      <c r="I147" s="321"/>
      <c r="J147" s="321"/>
      <c r="K147" s="321"/>
      <c r="L147" s="321"/>
      <c r="M147" s="321"/>
      <c r="N147" s="321"/>
      <c r="O147" s="321"/>
      <c r="P147" s="122"/>
    </row>
    <row r="148" spans="1:16" s="57" customFormat="1" ht="28.5" customHeight="1">
      <c r="A148" s="849"/>
      <c r="B148" s="241"/>
      <c r="C148" s="230" t="s">
        <v>5</v>
      </c>
      <c r="D148" s="187">
        <f>E148+F148</f>
        <v>134132.34</v>
      </c>
      <c r="E148" s="187">
        <f>E439</f>
        <v>93033.29999999999</v>
      </c>
      <c r="F148" s="187">
        <f>F150+F152+F154</f>
        <v>41099.04</v>
      </c>
      <c r="H148" s="321"/>
      <c r="I148" s="321"/>
      <c r="J148" s="321"/>
      <c r="K148" s="321"/>
      <c r="L148" s="321"/>
      <c r="M148" s="321"/>
      <c r="N148" s="321"/>
      <c r="O148" s="321"/>
      <c r="P148" s="122"/>
    </row>
    <row r="149" spans="1:12" ht="12.75">
      <c r="A149" s="221"/>
      <c r="B149" s="266" t="s">
        <v>227</v>
      </c>
      <c r="C149" s="190" t="s">
        <v>4</v>
      </c>
      <c r="D149" s="129">
        <f>D440</f>
        <v>28380.640000000003</v>
      </c>
      <c r="E149" s="129">
        <f>E440</f>
        <v>0</v>
      </c>
      <c r="F149" s="129">
        <f aca="true" t="shared" si="43" ref="F149:F154">F440</f>
        <v>28380.640000000003</v>
      </c>
      <c r="H149" s="168"/>
      <c r="I149" s="168"/>
      <c r="J149" s="168"/>
      <c r="K149" s="168"/>
      <c r="L149" s="168"/>
    </row>
    <row r="150" spans="1:12" ht="12.75">
      <c r="A150" s="221"/>
      <c r="B150" s="265"/>
      <c r="C150" s="191" t="s">
        <v>5</v>
      </c>
      <c r="D150" s="104">
        <f aca="true" t="shared" si="44" ref="D150:E154">D441</f>
        <v>5356.410000000001</v>
      </c>
      <c r="E150" s="104">
        <f t="shared" si="44"/>
        <v>0</v>
      </c>
      <c r="F150" s="104">
        <f t="shared" si="43"/>
        <v>5356.410000000001</v>
      </c>
      <c r="H150" s="168"/>
      <c r="I150" s="168"/>
      <c r="J150" s="168"/>
      <c r="K150" s="168"/>
      <c r="L150" s="168"/>
    </row>
    <row r="151" spans="1:12" ht="12.75">
      <c r="A151" s="221"/>
      <c r="B151" s="266" t="s">
        <v>228</v>
      </c>
      <c r="C151" s="128" t="s">
        <v>4</v>
      </c>
      <c r="D151" s="129">
        <f t="shared" si="44"/>
        <v>112816.55</v>
      </c>
      <c r="E151" s="129">
        <f t="shared" si="44"/>
        <v>0</v>
      </c>
      <c r="F151" s="129">
        <f t="shared" si="43"/>
        <v>112816.55</v>
      </c>
      <c r="H151" s="168"/>
      <c r="I151" s="168"/>
      <c r="J151" s="168"/>
      <c r="K151" s="168"/>
      <c r="L151" s="168"/>
    </row>
    <row r="152" spans="1:12" ht="12.75">
      <c r="A152" s="221"/>
      <c r="B152" s="265"/>
      <c r="C152" s="103" t="s">
        <v>5</v>
      </c>
      <c r="D152" s="104">
        <f t="shared" si="44"/>
        <v>21274.33</v>
      </c>
      <c r="E152" s="104">
        <f t="shared" si="44"/>
        <v>0</v>
      </c>
      <c r="F152" s="104">
        <f t="shared" si="43"/>
        <v>21274.33</v>
      </c>
      <c r="H152" s="168"/>
      <c r="I152" s="168"/>
      <c r="J152" s="168"/>
      <c r="K152" s="168"/>
      <c r="L152" s="168"/>
    </row>
    <row r="153" spans="1:12" ht="12.75">
      <c r="A153" s="221"/>
      <c r="B153" s="266" t="s">
        <v>229</v>
      </c>
      <c r="C153" s="128" t="s">
        <v>4</v>
      </c>
      <c r="D153" s="129">
        <f t="shared" si="44"/>
        <v>26445.66</v>
      </c>
      <c r="E153" s="129">
        <f t="shared" si="44"/>
        <v>0</v>
      </c>
      <c r="F153" s="129">
        <f t="shared" si="43"/>
        <v>26445.66</v>
      </c>
      <c r="H153" s="168"/>
      <c r="I153" s="168"/>
      <c r="J153" s="168"/>
      <c r="K153" s="168"/>
      <c r="L153" s="168"/>
    </row>
    <row r="154" spans="1:12" ht="12.75">
      <c r="A154" s="221"/>
      <c r="B154" s="265"/>
      <c r="C154" s="103" t="s">
        <v>5</v>
      </c>
      <c r="D154" s="104">
        <f t="shared" si="44"/>
        <v>14468.3</v>
      </c>
      <c r="E154" s="104">
        <f t="shared" si="44"/>
        <v>0</v>
      </c>
      <c r="F154" s="104">
        <f t="shared" si="43"/>
        <v>14468.3</v>
      </c>
      <c r="H154" s="168"/>
      <c r="I154" s="168"/>
      <c r="J154" s="168"/>
      <c r="K154" s="168"/>
      <c r="L154" s="168"/>
    </row>
    <row r="155" spans="1:12" s="57" customFormat="1" ht="12.75">
      <c r="A155" s="221"/>
      <c r="B155" s="154" t="s">
        <v>37</v>
      </c>
      <c r="C155" s="190" t="s">
        <v>4</v>
      </c>
      <c r="D155" s="129">
        <f aca="true" t="shared" si="45" ref="D155:F156">D159+D161+D163</f>
        <v>93909.01</v>
      </c>
      <c r="E155" s="62">
        <f t="shared" si="45"/>
        <v>42084.1</v>
      </c>
      <c r="F155" s="62">
        <f t="shared" si="45"/>
        <v>51824.91</v>
      </c>
      <c r="H155" s="122"/>
      <c r="I155" s="122"/>
      <c r="J155" s="122"/>
      <c r="K155" s="122"/>
      <c r="L155" s="122"/>
    </row>
    <row r="156" spans="1:12" s="57" customFormat="1" ht="12.75">
      <c r="A156" s="221"/>
      <c r="B156" s="225" t="s">
        <v>126</v>
      </c>
      <c r="C156" s="191" t="s">
        <v>5</v>
      </c>
      <c r="D156" s="62">
        <f t="shared" si="45"/>
        <v>70226</v>
      </c>
      <c r="E156" s="62">
        <f t="shared" si="45"/>
        <v>20568</v>
      </c>
      <c r="F156" s="62">
        <f t="shared" si="45"/>
        <v>49658</v>
      </c>
      <c r="H156" s="122"/>
      <c r="I156" s="122"/>
      <c r="J156" s="122"/>
      <c r="K156" s="122"/>
      <c r="L156" s="122"/>
    </row>
    <row r="157" spans="1:12" s="57" customFormat="1" ht="12.75">
      <c r="A157" s="221"/>
      <c r="B157" s="300" t="s">
        <v>224</v>
      </c>
      <c r="C157" s="190" t="s">
        <v>4</v>
      </c>
      <c r="D157" s="129">
        <f aca="true" t="shared" si="46" ref="D157:F158">D184</f>
        <v>44409</v>
      </c>
      <c r="E157" s="129">
        <f>E184</f>
        <v>0</v>
      </c>
      <c r="F157" s="129">
        <f t="shared" si="46"/>
        <v>44409</v>
      </c>
      <c r="H157" s="122"/>
      <c r="I157" s="122"/>
      <c r="J157" s="122"/>
      <c r="K157" s="122"/>
      <c r="L157" s="122"/>
    </row>
    <row r="158" spans="1:12" s="57" customFormat="1" ht="12.75">
      <c r="A158" s="221"/>
      <c r="B158" s="213"/>
      <c r="C158" s="191" t="s">
        <v>5</v>
      </c>
      <c r="D158" s="104">
        <f t="shared" si="46"/>
        <v>44409</v>
      </c>
      <c r="E158" s="104">
        <f>E185</f>
        <v>0</v>
      </c>
      <c r="F158" s="104">
        <f t="shared" si="46"/>
        <v>44409</v>
      </c>
      <c r="H158" s="122"/>
      <c r="I158" s="122"/>
      <c r="J158" s="122"/>
      <c r="K158" s="122"/>
      <c r="L158" s="122"/>
    </row>
    <row r="159" spans="1:12" s="57" customFormat="1" ht="12.75">
      <c r="A159" s="221"/>
      <c r="B159" s="217" t="s">
        <v>56</v>
      </c>
      <c r="C159" s="190" t="s">
        <v>4</v>
      </c>
      <c r="D159" s="133">
        <f aca="true" t="shared" si="47" ref="D159:F160">D186+D275+D326+D389</f>
        <v>91409.01</v>
      </c>
      <c r="E159" s="133">
        <f t="shared" si="47"/>
        <v>40737.1</v>
      </c>
      <c r="F159" s="133">
        <f t="shared" si="47"/>
        <v>50671.91</v>
      </c>
      <c r="H159" s="122"/>
      <c r="I159" s="122"/>
      <c r="J159" s="122"/>
      <c r="K159" s="122"/>
      <c r="L159" s="122"/>
    </row>
    <row r="160" spans="1:12" s="57" customFormat="1" ht="12.75">
      <c r="A160" s="221"/>
      <c r="B160" s="225"/>
      <c r="C160" s="191" t="s">
        <v>5</v>
      </c>
      <c r="D160" s="133">
        <f t="shared" si="47"/>
        <v>68286</v>
      </c>
      <c r="E160" s="133">
        <f t="shared" si="47"/>
        <v>19221</v>
      </c>
      <c r="F160" s="133">
        <f t="shared" si="47"/>
        <v>49065</v>
      </c>
      <c r="H160" s="122"/>
      <c r="I160" s="122"/>
      <c r="J160" s="122"/>
      <c r="K160" s="122"/>
      <c r="L160" s="122"/>
    </row>
    <row r="161" spans="1:6" ht="15.75" customHeight="1">
      <c r="A161" s="221"/>
      <c r="B161" s="217" t="s">
        <v>63</v>
      </c>
      <c r="C161" s="190" t="s">
        <v>4</v>
      </c>
      <c r="D161" s="218">
        <f aca="true" t="shared" si="48" ref="D161:F162">D188</f>
        <v>160</v>
      </c>
      <c r="E161" s="218">
        <f>E188</f>
        <v>0</v>
      </c>
      <c r="F161" s="218">
        <f t="shared" si="48"/>
        <v>160</v>
      </c>
    </row>
    <row r="162" spans="1:6" ht="12.75">
      <c r="A162" s="221"/>
      <c r="B162" s="225"/>
      <c r="C162" s="191" t="s">
        <v>5</v>
      </c>
      <c r="D162" s="250">
        <f t="shared" si="48"/>
        <v>160</v>
      </c>
      <c r="E162" s="250">
        <f>E189</f>
        <v>0</v>
      </c>
      <c r="F162" s="250">
        <f t="shared" si="48"/>
        <v>160</v>
      </c>
    </row>
    <row r="163" spans="1:6" s="57" customFormat="1" ht="12.75">
      <c r="A163" s="221"/>
      <c r="B163" s="61" t="s">
        <v>215</v>
      </c>
      <c r="C163" s="98" t="s">
        <v>4</v>
      </c>
      <c r="D163" s="133">
        <f aca="true" t="shared" si="49" ref="D163:F164">D190+D277+D328</f>
        <v>2340</v>
      </c>
      <c r="E163" s="133">
        <f t="shared" si="49"/>
        <v>1347</v>
      </c>
      <c r="F163" s="133">
        <f t="shared" si="49"/>
        <v>993</v>
      </c>
    </row>
    <row r="164" spans="1:6" s="57" customFormat="1" ht="12.75">
      <c r="A164" s="221"/>
      <c r="B164" s="61"/>
      <c r="C164" s="98" t="s">
        <v>5</v>
      </c>
      <c r="D164" s="133">
        <f t="shared" si="49"/>
        <v>1780</v>
      </c>
      <c r="E164" s="133">
        <f t="shared" si="49"/>
        <v>1347</v>
      </c>
      <c r="F164" s="133">
        <f t="shared" si="49"/>
        <v>433</v>
      </c>
    </row>
    <row r="165" spans="1:6" ht="12.75">
      <c r="A165" s="221"/>
      <c r="B165" s="131" t="s">
        <v>17</v>
      </c>
      <c r="C165" s="128" t="s">
        <v>4</v>
      </c>
      <c r="D165" s="129">
        <f aca="true" t="shared" si="50" ref="D165:F166">D170</f>
        <v>88532</v>
      </c>
      <c r="E165" s="129">
        <f t="shared" si="50"/>
        <v>4675</v>
      </c>
      <c r="F165" s="129">
        <f t="shared" si="50"/>
        <v>83857</v>
      </c>
    </row>
    <row r="166" spans="1:6" ht="12.75">
      <c r="A166" s="221"/>
      <c r="B166" s="204"/>
      <c r="C166" s="103" t="s">
        <v>5</v>
      </c>
      <c r="D166" s="104">
        <f t="shared" si="50"/>
        <v>237553</v>
      </c>
      <c r="E166" s="104">
        <f t="shared" si="50"/>
        <v>0</v>
      </c>
      <c r="F166" s="104">
        <f t="shared" si="50"/>
        <v>237553</v>
      </c>
    </row>
    <row r="167" spans="1:6" s="57" customFormat="1" ht="15" customHeight="1">
      <c r="A167" s="221"/>
      <c r="B167" s="701" t="s">
        <v>191</v>
      </c>
      <c r="C167" s="702"/>
      <c r="D167" s="702"/>
      <c r="E167" s="758"/>
      <c r="F167" s="759"/>
    </row>
    <row r="168" spans="1:6" s="57" customFormat="1" ht="18" customHeight="1">
      <c r="A168" s="221"/>
      <c r="B168" s="240" t="s">
        <v>218</v>
      </c>
      <c r="C168" s="299" t="s">
        <v>4</v>
      </c>
      <c r="D168" s="56">
        <f aca="true" t="shared" si="51" ref="D168:F169">D170</f>
        <v>88532</v>
      </c>
      <c r="E168" s="56">
        <f>E170</f>
        <v>4675</v>
      </c>
      <c r="F168" s="56">
        <f>F170</f>
        <v>83857</v>
      </c>
    </row>
    <row r="169" spans="1:6" s="57" customFormat="1" ht="12.75">
      <c r="A169" s="221"/>
      <c r="B169" s="241" t="s">
        <v>126</v>
      </c>
      <c r="C169" s="230" t="s">
        <v>5</v>
      </c>
      <c r="D169" s="187">
        <f t="shared" si="51"/>
        <v>237553</v>
      </c>
      <c r="E169" s="187">
        <f>E171</f>
        <v>0</v>
      </c>
      <c r="F169" s="187">
        <f t="shared" si="51"/>
        <v>237553</v>
      </c>
    </row>
    <row r="170" spans="1:6" s="57" customFormat="1" ht="51">
      <c r="A170" s="426" t="s">
        <v>274</v>
      </c>
      <c r="B170" s="240" t="s">
        <v>216</v>
      </c>
      <c r="C170" s="55" t="s">
        <v>4</v>
      </c>
      <c r="D170" s="129">
        <f aca="true" t="shared" si="52" ref="D170:F175">D423</f>
        <v>88532</v>
      </c>
      <c r="E170" s="129">
        <f aca="true" t="shared" si="53" ref="E170:E175">E423</f>
        <v>4675</v>
      </c>
      <c r="F170" s="129">
        <f t="shared" si="52"/>
        <v>83857</v>
      </c>
    </row>
    <row r="171" spans="1:6" s="57" customFormat="1" ht="15" customHeight="1">
      <c r="A171" s="221"/>
      <c r="B171" s="241"/>
      <c r="C171" s="58" t="s">
        <v>5</v>
      </c>
      <c r="D171" s="104">
        <f t="shared" si="52"/>
        <v>237553</v>
      </c>
      <c r="E171" s="104">
        <f t="shared" si="53"/>
        <v>0</v>
      </c>
      <c r="F171" s="104">
        <f t="shared" si="52"/>
        <v>237553</v>
      </c>
    </row>
    <row r="172" spans="1:6" ht="12.75">
      <c r="A172" s="221"/>
      <c r="B172" s="266" t="s">
        <v>227</v>
      </c>
      <c r="C172" s="190" t="s">
        <v>4</v>
      </c>
      <c r="D172" s="62">
        <f t="shared" si="52"/>
        <v>88532</v>
      </c>
      <c r="E172" s="62">
        <f t="shared" si="53"/>
        <v>4675</v>
      </c>
      <c r="F172" s="62">
        <f t="shared" si="52"/>
        <v>83857</v>
      </c>
    </row>
    <row r="173" spans="1:6" ht="12.75">
      <c r="A173" s="221"/>
      <c r="B173" s="265"/>
      <c r="C173" s="191" t="s">
        <v>5</v>
      </c>
      <c r="D173" s="62">
        <f t="shared" si="52"/>
        <v>168159</v>
      </c>
      <c r="E173" s="62">
        <f t="shared" si="53"/>
        <v>0</v>
      </c>
      <c r="F173" s="62">
        <f t="shared" si="52"/>
        <v>168159</v>
      </c>
    </row>
    <row r="174" spans="1:6" s="68" customFormat="1" ht="12.75">
      <c r="A174" s="98"/>
      <c r="B174" s="519" t="s">
        <v>228</v>
      </c>
      <c r="C174" s="128" t="s">
        <v>4</v>
      </c>
      <c r="D174" s="218">
        <f t="shared" si="52"/>
        <v>0</v>
      </c>
      <c r="E174" s="218">
        <f t="shared" si="53"/>
        <v>0</v>
      </c>
      <c r="F174" s="218">
        <f t="shared" si="52"/>
        <v>0</v>
      </c>
    </row>
    <row r="175" spans="1:6" s="68" customFormat="1" ht="12.75">
      <c r="A175" s="98"/>
      <c r="B175" s="520"/>
      <c r="C175" s="103" t="s">
        <v>5</v>
      </c>
      <c r="D175" s="250">
        <f t="shared" si="52"/>
        <v>69394</v>
      </c>
      <c r="E175" s="250">
        <f t="shared" si="53"/>
        <v>0</v>
      </c>
      <c r="F175" s="250">
        <f t="shared" si="52"/>
        <v>69394</v>
      </c>
    </row>
    <row r="176" spans="1:6" ht="12.75">
      <c r="A176" s="221"/>
      <c r="B176" s="602" t="s">
        <v>104</v>
      </c>
      <c r="C176" s="150"/>
      <c r="D176" s="150"/>
      <c r="E176" s="227"/>
      <c r="F176" s="228"/>
    </row>
    <row r="177" spans="1:6" ht="12.75">
      <c r="A177" s="221"/>
      <c r="B177" s="789" t="s">
        <v>8</v>
      </c>
      <c r="C177" s="710"/>
      <c r="D177" s="710"/>
      <c r="E177" s="710"/>
      <c r="F177" s="711"/>
    </row>
    <row r="178" spans="1:6" ht="12.75">
      <c r="A178" s="221"/>
      <c r="B178" s="61" t="s">
        <v>12</v>
      </c>
      <c r="C178" s="60" t="s">
        <v>4</v>
      </c>
      <c r="D178" s="62">
        <f aca="true" t="shared" si="54" ref="D178:F181">D180</f>
        <v>82260</v>
      </c>
      <c r="E178" s="62">
        <f>E180</f>
        <v>36748</v>
      </c>
      <c r="F178" s="62">
        <f t="shared" si="54"/>
        <v>45512</v>
      </c>
    </row>
    <row r="179" spans="1:6" ht="13.5" thickBot="1">
      <c r="A179" s="221"/>
      <c r="B179" s="209"/>
      <c r="C179" s="202" t="s">
        <v>5</v>
      </c>
      <c r="D179" s="203">
        <f t="shared" si="54"/>
        <v>45482</v>
      </c>
      <c r="E179" s="203">
        <f>E181</f>
        <v>510</v>
      </c>
      <c r="F179" s="203">
        <f t="shared" si="54"/>
        <v>44972</v>
      </c>
    </row>
    <row r="180" spans="1:6" ht="12.75">
      <c r="A180" s="221"/>
      <c r="B180" s="210" t="s">
        <v>24</v>
      </c>
      <c r="C180" s="124" t="s">
        <v>4</v>
      </c>
      <c r="D180" s="155">
        <f t="shared" si="54"/>
        <v>82260</v>
      </c>
      <c r="E180" s="155">
        <f>E182</f>
        <v>36748</v>
      </c>
      <c r="F180" s="155">
        <f t="shared" si="54"/>
        <v>45512</v>
      </c>
    </row>
    <row r="181" spans="1:12" ht="12.75">
      <c r="A181" s="221"/>
      <c r="B181" s="225" t="s">
        <v>10</v>
      </c>
      <c r="C181" s="156" t="s">
        <v>5</v>
      </c>
      <c r="D181" s="157">
        <f t="shared" si="54"/>
        <v>45482</v>
      </c>
      <c r="E181" s="157">
        <f>E183</f>
        <v>510</v>
      </c>
      <c r="F181" s="157">
        <f t="shared" si="54"/>
        <v>44972</v>
      </c>
      <c r="I181" s="68"/>
      <c r="J181" s="68"/>
      <c r="K181" s="68"/>
      <c r="L181" s="68"/>
    </row>
    <row r="182" spans="1:12" ht="12.75">
      <c r="A182" s="221"/>
      <c r="B182" s="298" t="s">
        <v>37</v>
      </c>
      <c r="C182" s="60" t="s">
        <v>4</v>
      </c>
      <c r="D182" s="62">
        <f aca="true" t="shared" si="55" ref="D182:F183">D186+D188+D190</f>
        <v>82260</v>
      </c>
      <c r="E182" s="62">
        <f>E186+E188+E190</f>
        <v>36748</v>
      </c>
      <c r="F182" s="62">
        <f t="shared" si="55"/>
        <v>45512</v>
      </c>
      <c r="I182" s="68"/>
      <c r="J182" s="68"/>
      <c r="K182" s="428"/>
      <c r="L182" s="68"/>
    </row>
    <row r="183" spans="1:12" ht="12.75">
      <c r="A183" s="221"/>
      <c r="B183" s="225" t="s">
        <v>126</v>
      </c>
      <c r="C183" s="103" t="s">
        <v>5</v>
      </c>
      <c r="D183" s="62">
        <f t="shared" si="55"/>
        <v>45482</v>
      </c>
      <c r="E183" s="62">
        <f>E187+E189+E191</f>
        <v>510</v>
      </c>
      <c r="F183" s="62">
        <f t="shared" si="55"/>
        <v>44972</v>
      </c>
      <c r="I183" s="68"/>
      <c r="J183" s="68"/>
      <c r="K183" s="68"/>
      <c r="L183" s="68"/>
    </row>
    <row r="184" spans="1:12" s="57" customFormat="1" ht="12.75">
      <c r="A184" s="221"/>
      <c r="B184" s="300" t="s">
        <v>224</v>
      </c>
      <c r="C184" s="190" t="s">
        <v>4</v>
      </c>
      <c r="D184" s="129">
        <f aca="true" t="shared" si="56" ref="D184:F187">D200</f>
        <v>44409</v>
      </c>
      <c r="E184" s="129">
        <f>E200</f>
        <v>0</v>
      </c>
      <c r="F184" s="129">
        <f t="shared" si="56"/>
        <v>44409</v>
      </c>
      <c r="I184" s="396"/>
      <c r="J184" s="68"/>
      <c r="K184" s="428"/>
      <c r="L184" s="396"/>
    </row>
    <row r="185" spans="1:12" s="57" customFormat="1" ht="12.75">
      <c r="A185" s="221"/>
      <c r="B185" s="213"/>
      <c r="C185" s="191" t="s">
        <v>5</v>
      </c>
      <c r="D185" s="104">
        <f t="shared" si="56"/>
        <v>44409</v>
      </c>
      <c r="E185" s="104">
        <f>E201</f>
        <v>0</v>
      </c>
      <c r="F185" s="104">
        <f t="shared" si="56"/>
        <v>44409</v>
      </c>
      <c r="I185" s="396"/>
      <c r="J185" s="396"/>
      <c r="K185" s="396"/>
      <c r="L185" s="396"/>
    </row>
    <row r="186" spans="1:12" ht="15.75" customHeight="1">
      <c r="A186" s="221"/>
      <c r="B186" s="246" t="s">
        <v>56</v>
      </c>
      <c r="C186" s="190" t="s">
        <v>4</v>
      </c>
      <c r="D186" s="247">
        <f t="shared" si="56"/>
        <v>80974</v>
      </c>
      <c r="E186" s="247">
        <f>E202</f>
        <v>36565</v>
      </c>
      <c r="F186" s="247">
        <f t="shared" si="56"/>
        <v>44409</v>
      </c>
      <c r="I186" s="68"/>
      <c r="J186" s="68"/>
      <c r="K186" s="685"/>
      <c r="L186" s="68"/>
    </row>
    <row r="187" spans="1:12" ht="12.75">
      <c r="A187" s="221"/>
      <c r="B187" s="61"/>
      <c r="C187" s="98" t="s">
        <v>5</v>
      </c>
      <c r="D187" s="260">
        <f t="shared" si="56"/>
        <v>44756</v>
      </c>
      <c r="E187" s="260">
        <f>E203</f>
        <v>327</v>
      </c>
      <c r="F187" s="260">
        <f t="shared" si="56"/>
        <v>44429</v>
      </c>
      <c r="I187" s="68"/>
      <c r="J187" s="68"/>
      <c r="K187" s="68"/>
      <c r="L187" s="68"/>
    </row>
    <row r="188" spans="1:12" ht="15.75" customHeight="1">
      <c r="A188" s="221"/>
      <c r="B188" s="217" t="s">
        <v>63</v>
      </c>
      <c r="C188" s="190" t="s">
        <v>4</v>
      </c>
      <c r="D188" s="247">
        <f aca="true" t="shared" si="57" ref="D188:F191">D231</f>
        <v>160</v>
      </c>
      <c r="E188" s="247">
        <f>E231</f>
        <v>0</v>
      </c>
      <c r="F188" s="247">
        <f t="shared" si="57"/>
        <v>160</v>
      </c>
      <c r="I188" s="68"/>
      <c r="J188" s="68"/>
      <c r="K188" s="68"/>
      <c r="L188" s="68"/>
    </row>
    <row r="189" spans="1:6" ht="12.75">
      <c r="A189" s="221"/>
      <c r="B189" s="61"/>
      <c r="C189" s="98" t="s">
        <v>5</v>
      </c>
      <c r="D189" s="133">
        <f t="shared" si="57"/>
        <v>160</v>
      </c>
      <c r="E189" s="133">
        <f>E232</f>
        <v>0</v>
      </c>
      <c r="F189" s="133">
        <f t="shared" si="57"/>
        <v>160</v>
      </c>
    </row>
    <row r="190" spans="1:6" ht="12.75">
      <c r="A190" s="221"/>
      <c r="B190" s="217" t="s">
        <v>72</v>
      </c>
      <c r="C190" s="190" t="s">
        <v>4</v>
      </c>
      <c r="D190" s="218">
        <f t="shared" si="57"/>
        <v>1126</v>
      </c>
      <c r="E190" s="218">
        <f>E233</f>
        <v>183</v>
      </c>
      <c r="F190" s="218">
        <f t="shared" si="57"/>
        <v>943</v>
      </c>
    </row>
    <row r="191" spans="1:6" ht="12.75">
      <c r="A191" s="221"/>
      <c r="B191" s="225"/>
      <c r="C191" s="191" t="s">
        <v>5</v>
      </c>
      <c r="D191" s="250">
        <f t="shared" si="57"/>
        <v>566</v>
      </c>
      <c r="E191" s="250">
        <f>E234</f>
        <v>183</v>
      </c>
      <c r="F191" s="250">
        <f t="shared" si="57"/>
        <v>383</v>
      </c>
    </row>
    <row r="192" spans="1:6" s="57" customFormat="1" ht="12.75">
      <c r="A192" s="221"/>
      <c r="B192" s="823" t="s">
        <v>168</v>
      </c>
      <c r="C192" s="824"/>
      <c r="D192" s="824"/>
      <c r="E192" s="824"/>
      <c r="F192" s="842"/>
    </row>
    <row r="193" spans="1:6" ht="12.75">
      <c r="A193" s="221"/>
      <c r="B193" s="789" t="s">
        <v>8</v>
      </c>
      <c r="C193" s="710"/>
      <c r="D193" s="710"/>
      <c r="E193" s="710"/>
      <c r="F193" s="711"/>
    </row>
    <row r="194" spans="1:6" ht="12.75">
      <c r="A194" s="221"/>
      <c r="B194" s="61" t="s">
        <v>12</v>
      </c>
      <c r="C194" s="60" t="s">
        <v>4</v>
      </c>
      <c r="D194" s="62">
        <f aca="true" t="shared" si="58" ref="D194:F195">D196</f>
        <v>80974</v>
      </c>
      <c r="E194" s="62">
        <f>E196</f>
        <v>36565</v>
      </c>
      <c r="F194" s="62">
        <f t="shared" si="58"/>
        <v>44409</v>
      </c>
    </row>
    <row r="195" spans="1:6" ht="13.5" thickBot="1">
      <c r="A195" s="221"/>
      <c r="B195" s="209"/>
      <c r="C195" s="202" t="s">
        <v>5</v>
      </c>
      <c r="D195" s="203">
        <f t="shared" si="58"/>
        <v>44756</v>
      </c>
      <c r="E195" s="203">
        <f>E197</f>
        <v>327</v>
      </c>
      <c r="F195" s="203">
        <f>F197</f>
        <v>44429</v>
      </c>
    </row>
    <row r="196" spans="1:6" ht="12.75">
      <c r="A196" s="221"/>
      <c r="B196" s="210" t="s">
        <v>24</v>
      </c>
      <c r="C196" s="124" t="s">
        <v>4</v>
      </c>
      <c r="D196" s="155">
        <f>D198</f>
        <v>80974</v>
      </c>
      <c r="E196" s="155">
        <f>E198</f>
        <v>36565</v>
      </c>
      <c r="F196" s="155">
        <f>F198</f>
        <v>44409</v>
      </c>
    </row>
    <row r="197" spans="1:6" ht="12.75">
      <c r="A197" s="221"/>
      <c r="B197" s="225" t="s">
        <v>10</v>
      </c>
      <c r="C197" s="156" t="s">
        <v>5</v>
      </c>
      <c r="D197" s="157">
        <f>D199</f>
        <v>44756</v>
      </c>
      <c r="E197" s="157">
        <f>E199</f>
        <v>327</v>
      </c>
      <c r="F197" s="157">
        <f>F199</f>
        <v>44429</v>
      </c>
    </row>
    <row r="198" spans="1:6" ht="12.75">
      <c r="A198" s="221"/>
      <c r="B198" s="298" t="s">
        <v>37</v>
      </c>
      <c r="C198" s="60" t="s">
        <v>4</v>
      </c>
      <c r="D198" s="62">
        <f aca="true" t="shared" si="59" ref="D198:F199">D202</f>
        <v>80974</v>
      </c>
      <c r="E198" s="62">
        <f>E202</f>
        <v>36565</v>
      </c>
      <c r="F198" s="62">
        <f t="shared" si="59"/>
        <v>44409</v>
      </c>
    </row>
    <row r="199" spans="1:6" ht="12.75">
      <c r="A199" s="221"/>
      <c r="B199" s="225" t="s">
        <v>126</v>
      </c>
      <c r="C199" s="103" t="s">
        <v>5</v>
      </c>
      <c r="D199" s="104">
        <f t="shared" si="59"/>
        <v>44756</v>
      </c>
      <c r="E199" s="104">
        <f>E203</f>
        <v>327</v>
      </c>
      <c r="F199" s="104">
        <f>F203</f>
        <v>44429</v>
      </c>
    </row>
    <row r="200" spans="1:6" s="57" customFormat="1" ht="12.75">
      <c r="A200" s="221"/>
      <c r="B200" s="300" t="s">
        <v>224</v>
      </c>
      <c r="C200" s="190" t="s">
        <v>4</v>
      </c>
      <c r="D200" s="129">
        <f aca="true" t="shared" si="60" ref="D200:F201">D210+D220</f>
        <v>44409</v>
      </c>
      <c r="E200" s="129">
        <f>E210+E220</f>
        <v>0</v>
      </c>
      <c r="F200" s="129">
        <f t="shared" si="60"/>
        <v>44409</v>
      </c>
    </row>
    <row r="201" spans="1:6" s="57" customFormat="1" ht="12.75">
      <c r="A201" s="221"/>
      <c r="B201" s="213"/>
      <c r="C201" s="191" t="s">
        <v>5</v>
      </c>
      <c r="D201" s="104">
        <f t="shared" si="60"/>
        <v>44409</v>
      </c>
      <c r="E201" s="104">
        <f>E211+E221</f>
        <v>0</v>
      </c>
      <c r="F201" s="104">
        <f t="shared" si="60"/>
        <v>44409</v>
      </c>
    </row>
    <row r="202" spans="1:6" s="57" customFormat="1" ht="12.75">
      <c r="A202" s="221"/>
      <c r="B202" s="61" t="s">
        <v>56</v>
      </c>
      <c r="C202" s="98" t="s">
        <v>4</v>
      </c>
      <c r="D202" s="62">
        <f aca="true" t="shared" si="61" ref="D202:F203">D204+D214</f>
        <v>80974</v>
      </c>
      <c r="E202" s="62">
        <f>E204+E214</f>
        <v>36565</v>
      </c>
      <c r="F202" s="62">
        <f t="shared" si="61"/>
        <v>44409</v>
      </c>
    </row>
    <row r="203" spans="1:6" s="57" customFormat="1" ht="12.75">
      <c r="A203" s="221"/>
      <c r="B203" s="212"/>
      <c r="C203" s="98" t="s">
        <v>5</v>
      </c>
      <c r="D203" s="62">
        <f>D205+D215</f>
        <v>44756</v>
      </c>
      <c r="E203" s="62">
        <f>E205+E215</f>
        <v>327</v>
      </c>
      <c r="F203" s="62">
        <f t="shared" si="61"/>
        <v>44429</v>
      </c>
    </row>
    <row r="204" spans="1:6" s="396" customFormat="1" ht="39" customHeight="1">
      <c r="A204" s="874" t="s">
        <v>58</v>
      </c>
      <c r="B204" s="875" t="s">
        <v>221</v>
      </c>
      <c r="C204" s="391" t="s">
        <v>4</v>
      </c>
      <c r="D204" s="218">
        <f aca="true" t="shared" si="62" ref="D204:F205">D206+D210</f>
        <v>6619</v>
      </c>
      <c r="E204" s="218">
        <f t="shared" si="62"/>
        <v>1008</v>
      </c>
      <c r="F204" s="218">
        <f t="shared" si="62"/>
        <v>5611</v>
      </c>
    </row>
    <row r="205" spans="1:6" s="396" customFormat="1" ht="42.75" customHeight="1">
      <c r="A205" s="874"/>
      <c r="B205" s="876"/>
      <c r="C205" s="392" t="s">
        <v>5</v>
      </c>
      <c r="D205" s="250">
        <f t="shared" si="62"/>
        <v>5854</v>
      </c>
      <c r="E205" s="250">
        <f t="shared" si="62"/>
        <v>233</v>
      </c>
      <c r="F205" s="250">
        <f t="shared" si="62"/>
        <v>5621</v>
      </c>
    </row>
    <row r="206" spans="1:6" ht="12.75">
      <c r="A206" s="221"/>
      <c r="B206" s="210" t="s">
        <v>24</v>
      </c>
      <c r="C206" s="124" t="s">
        <v>4</v>
      </c>
      <c r="D206" s="155">
        <f aca="true" t="shared" si="63" ref="D206:F207">D208</f>
        <v>1008</v>
      </c>
      <c r="E206" s="155">
        <f t="shared" si="63"/>
        <v>1008</v>
      </c>
      <c r="F206" s="155">
        <f t="shared" si="63"/>
        <v>0</v>
      </c>
    </row>
    <row r="207" spans="1:6" ht="12.75">
      <c r="A207" s="221"/>
      <c r="B207" s="225" t="s">
        <v>10</v>
      </c>
      <c r="C207" s="156" t="s">
        <v>5</v>
      </c>
      <c r="D207" s="157">
        <f t="shared" si="63"/>
        <v>243</v>
      </c>
      <c r="E207" s="157">
        <f t="shared" si="63"/>
        <v>233</v>
      </c>
      <c r="F207" s="157">
        <f t="shared" si="63"/>
        <v>10</v>
      </c>
    </row>
    <row r="208" spans="1:6" s="57" customFormat="1" ht="12.75">
      <c r="A208" s="221"/>
      <c r="B208" s="217" t="s">
        <v>56</v>
      </c>
      <c r="C208" s="190" t="s">
        <v>4</v>
      </c>
      <c r="D208" s="218">
        <f>E208+F208</f>
        <v>1008</v>
      </c>
      <c r="E208" s="218">
        <v>1008</v>
      </c>
      <c r="F208" s="218">
        <v>0</v>
      </c>
    </row>
    <row r="209" spans="1:6" s="57" customFormat="1" ht="12.75">
      <c r="A209" s="221"/>
      <c r="B209" s="213"/>
      <c r="C209" s="191" t="s">
        <v>5</v>
      </c>
      <c r="D209" s="250">
        <f>E209+F209</f>
        <v>243</v>
      </c>
      <c r="E209" s="250">
        <v>233</v>
      </c>
      <c r="F209" s="393">
        <v>10</v>
      </c>
    </row>
    <row r="210" spans="1:6" ht="12.75">
      <c r="A210" s="221"/>
      <c r="B210" s="210" t="s">
        <v>223</v>
      </c>
      <c r="C210" s="124" t="s">
        <v>4</v>
      </c>
      <c r="D210" s="155">
        <f aca="true" t="shared" si="64" ref="D210:F211">D212</f>
        <v>5611</v>
      </c>
      <c r="E210" s="155">
        <f>E212</f>
        <v>0</v>
      </c>
      <c r="F210" s="155">
        <f t="shared" si="64"/>
        <v>5611</v>
      </c>
    </row>
    <row r="211" spans="1:6" ht="12.75">
      <c r="A211" s="221"/>
      <c r="B211" s="225" t="s">
        <v>10</v>
      </c>
      <c r="C211" s="156" t="s">
        <v>5</v>
      </c>
      <c r="D211" s="157">
        <f t="shared" si="64"/>
        <v>5611</v>
      </c>
      <c r="E211" s="157">
        <f>E213</f>
        <v>0</v>
      </c>
      <c r="F211" s="157">
        <f t="shared" si="64"/>
        <v>5611</v>
      </c>
    </row>
    <row r="212" spans="1:6" s="57" customFormat="1" ht="12.75">
      <c r="A212" s="221"/>
      <c r="B212" s="217" t="s">
        <v>56</v>
      </c>
      <c r="C212" s="497" t="s">
        <v>4</v>
      </c>
      <c r="D212" s="218">
        <f>E212+F212</f>
        <v>5611</v>
      </c>
      <c r="E212" s="491">
        <v>0</v>
      </c>
      <c r="F212" s="491">
        <v>5611</v>
      </c>
    </row>
    <row r="213" spans="1:6" s="57" customFormat="1" ht="12.75">
      <c r="A213" s="221"/>
      <c r="B213" s="213"/>
      <c r="C213" s="499" t="s">
        <v>5</v>
      </c>
      <c r="D213" s="250">
        <f>E213+F213</f>
        <v>5611</v>
      </c>
      <c r="E213" s="492">
        <v>0</v>
      </c>
      <c r="F213" s="492">
        <v>5611</v>
      </c>
    </row>
    <row r="214" spans="1:6" s="396" customFormat="1" ht="50.25" customHeight="1">
      <c r="A214" s="874" t="s">
        <v>58</v>
      </c>
      <c r="B214" s="875" t="s">
        <v>222</v>
      </c>
      <c r="C214" s="391" t="s">
        <v>4</v>
      </c>
      <c r="D214" s="218">
        <f>D216+D220</f>
        <v>74355</v>
      </c>
      <c r="E214" s="218">
        <f>E216+E220</f>
        <v>35557</v>
      </c>
      <c r="F214" s="218">
        <f>F216+F220</f>
        <v>38798</v>
      </c>
    </row>
    <row r="215" spans="1:6" s="396" customFormat="1" ht="43.5" customHeight="1">
      <c r="A215" s="874"/>
      <c r="B215" s="876"/>
      <c r="C215" s="392" t="s">
        <v>5</v>
      </c>
      <c r="D215" s="393">
        <f>D217+D223</f>
        <v>38902</v>
      </c>
      <c r="E215" s="393">
        <f>E217+E223</f>
        <v>94</v>
      </c>
      <c r="F215" s="393">
        <f>F217+F223</f>
        <v>38808</v>
      </c>
    </row>
    <row r="216" spans="1:6" ht="12.75">
      <c r="A216" s="221"/>
      <c r="B216" s="210" t="s">
        <v>24</v>
      </c>
      <c r="C216" s="124" t="s">
        <v>4</v>
      </c>
      <c r="D216" s="155">
        <f aca="true" t="shared" si="65" ref="D216:F217">D218</f>
        <v>35557</v>
      </c>
      <c r="E216" s="155">
        <f>E218</f>
        <v>35557</v>
      </c>
      <c r="F216" s="155">
        <f t="shared" si="65"/>
        <v>0</v>
      </c>
    </row>
    <row r="217" spans="1:6" ht="12.75">
      <c r="A217" s="221"/>
      <c r="B217" s="225" t="s">
        <v>10</v>
      </c>
      <c r="C217" s="156" t="s">
        <v>5</v>
      </c>
      <c r="D217" s="157">
        <f t="shared" si="65"/>
        <v>104</v>
      </c>
      <c r="E217" s="157">
        <f>E219</f>
        <v>94</v>
      </c>
      <c r="F217" s="157">
        <f t="shared" si="65"/>
        <v>10</v>
      </c>
    </row>
    <row r="218" spans="1:6" s="57" customFormat="1" ht="12.75">
      <c r="A218" s="221"/>
      <c r="B218" s="217" t="s">
        <v>56</v>
      </c>
      <c r="C218" s="190" t="s">
        <v>4</v>
      </c>
      <c r="D218" s="218">
        <f>E218+F218</f>
        <v>35557</v>
      </c>
      <c r="E218" s="218">
        <v>35557</v>
      </c>
      <c r="F218" s="218">
        <v>0</v>
      </c>
    </row>
    <row r="219" spans="1:6" s="57" customFormat="1" ht="12.75">
      <c r="A219" s="221"/>
      <c r="B219" s="213"/>
      <c r="C219" s="191" t="s">
        <v>5</v>
      </c>
      <c r="D219" s="250">
        <f>E219+F219</f>
        <v>104</v>
      </c>
      <c r="E219" s="250">
        <v>94</v>
      </c>
      <c r="F219" s="393">
        <v>10</v>
      </c>
    </row>
    <row r="220" spans="1:6" ht="12.75">
      <c r="A220" s="221"/>
      <c r="B220" s="210" t="s">
        <v>223</v>
      </c>
      <c r="C220" s="124" t="s">
        <v>4</v>
      </c>
      <c r="D220" s="155">
        <f aca="true" t="shared" si="66" ref="D220:F221">D222</f>
        <v>38798</v>
      </c>
      <c r="E220" s="155">
        <f t="shared" si="66"/>
        <v>0</v>
      </c>
      <c r="F220" s="155">
        <f t="shared" si="66"/>
        <v>38798</v>
      </c>
    </row>
    <row r="221" spans="1:6" ht="12.75">
      <c r="A221" s="221"/>
      <c r="B221" s="225" t="s">
        <v>10</v>
      </c>
      <c r="C221" s="156" t="s">
        <v>5</v>
      </c>
      <c r="D221" s="157">
        <f t="shared" si="66"/>
        <v>38798</v>
      </c>
      <c r="E221" s="157">
        <f t="shared" si="66"/>
        <v>0</v>
      </c>
      <c r="F221" s="157">
        <f t="shared" si="66"/>
        <v>38798</v>
      </c>
    </row>
    <row r="222" spans="1:6" s="57" customFormat="1" ht="12.75">
      <c r="A222" s="221"/>
      <c r="B222" s="300" t="s">
        <v>56</v>
      </c>
      <c r="C222" s="424" t="s">
        <v>4</v>
      </c>
      <c r="D222" s="491">
        <f>E222+F222</f>
        <v>38798</v>
      </c>
      <c r="E222" s="491">
        <v>0</v>
      </c>
      <c r="F222" s="491">
        <v>38798</v>
      </c>
    </row>
    <row r="223" spans="1:6" s="57" customFormat="1" ht="12.75">
      <c r="A223" s="221"/>
      <c r="B223" s="213"/>
      <c r="C223" s="425" t="s">
        <v>5</v>
      </c>
      <c r="D223" s="492">
        <f>E223+F223</f>
        <v>38798</v>
      </c>
      <c r="E223" s="492">
        <v>0</v>
      </c>
      <c r="F223" s="492">
        <v>38798</v>
      </c>
    </row>
    <row r="224" spans="1:6" ht="12.75">
      <c r="A224" s="221"/>
      <c r="B224" s="864" t="s">
        <v>61</v>
      </c>
      <c r="C224" s="865"/>
      <c r="D224" s="865"/>
      <c r="E224" s="865"/>
      <c r="F224" s="866"/>
    </row>
    <row r="225" spans="1:6" ht="12.75">
      <c r="A225" s="221"/>
      <c r="B225" s="61" t="s">
        <v>12</v>
      </c>
      <c r="C225" s="60" t="s">
        <v>4</v>
      </c>
      <c r="D225" s="62">
        <f aca="true" t="shared" si="67" ref="D225:F226">D227</f>
        <v>1286</v>
      </c>
      <c r="E225" s="62">
        <f>E227</f>
        <v>183</v>
      </c>
      <c r="F225" s="62">
        <f t="shared" si="67"/>
        <v>1103</v>
      </c>
    </row>
    <row r="226" spans="1:6" ht="13.5" thickBot="1">
      <c r="A226" s="221"/>
      <c r="B226" s="209"/>
      <c r="C226" s="202" t="s">
        <v>5</v>
      </c>
      <c r="D226" s="203">
        <f t="shared" si="67"/>
        <v>726</v>
      </c>
      <c r="E226" s="203">
        <f>E228</f>
        <v>183</v>
      </c>
      <c r="F226" s="203">
        <f t="shared" si="67"/>
        <v>543</v>
      </c>
    </row>
    <row r="227" spans="1:6" ht="12.75">
      <c r="A227" s="221"/>
      <c r="B227" s="210" t="s">
        <v>24</v>
      </c>
      <c r="C227" s="124" t="s">
        <v>4</v>
      </c>
      <c r="D227" s="155">
        <f aca="true" t="shared" si="68" ref="D227:F228">D229</f>
        <v>1286</v>
      </c>
      <c r="E227" s="155">
        <f>E229</f>
        <v>183</v>
      </c>
      <c r="F227" s="155">
        <f t="shared" si="68"/>
        <v>1103</v>
      </c>
    </row>
    <row r="228" spans="1:6" ht="12.75">
      <c r="A228" s="221"/>
      <c r="B228" s="225" t="s">
        <v>10</v>
      </c>
      <c r="C228" s="156" t="s">
        <v>5</v>
      </c>
      <c r="D228" s="157">
        <f t="shared" si="68"/>
        <v>726</v>
      </c>
      <c r="E228" s="157">
        <f>E230</f>
        <v>183</v>
      </c>
      <c r="F228" s="157">
        <f t="shared" si="68"/>
        <v>543</v>
      </c>
    </row>
    <row r="229" spans="1:6" ht="12.75">
      <c r="A229" s="221"/>
      <c r="B229" s="298" t="s">
        <v>37</v>
      </c>
      <c r="C229" s="60" t="s">
        <v>4</v>
      </c>
      <c r="D229" s="62">
        <f aca="true" t="shared" si="69" ref="D229:F230">D231+D233</f>
        <v>1286</v>
      </c>
      <c r="E229" s="62">
        <f>E231+E233</f>
        <v>183</v>
      </c>
      <c r="F229" s="62">
        <f t="shared" si="69"/>
        <v>1103</v>
      </c>
    </row>
    <row r="230" spans="1:6" ht="12.75">
      <c r="A230" s="221"/>
      <c r="B230" s="225"/>
      <c r="C230" s="103" t="s">
        <v>5</v>
      </c>
      <c r="D230" s="104">
        <f t="shared" si="69"/>
        <v>726</v>
      </c>
      <c r="E230" s="104">
        <f>E232+E234</f>
        <v>183</v>
      </c>
      <c r="F230" s="104">
        <f t="shared" si="69"/>
        <v>543</v>
      </c>
    </row>
    <row r="231" spans="1:6" ht="15.75" customHeight="1">
      <c r="A231" s="221"/>
      <c r="B231" s="217" t="s">
        <v>63</v>
      </c>
      <c r="C231" s="190" t="s">
        <v>4</v>
      </c>
      <c r="D231" s="247">
        <f>D241</f>
        <v>160</v>
      </c>
      <c r="E231" s="247">
        <f>E241</f>
        <v>0</v>
      </c>
      <c r="F231" s="247">
        <f>F241</f>
        <v>160</v>
      </c>
    </row>
    <row r="232" spans="1:6" ht="12.75">
      <c r="A232" s="221"/>
      <c r="B232" s="61"/>
      <c r="C232" s="98" t="s">
        <v>5</v>
      </c>
      <c r="D232" s="133">
        <f>D244</f>
        <v>160</v>
      </c>
      <c r="E232" s="133">
        <f>E244</f>
        <v>0</v>
      </c>
      <c r="F232" s="133">
        <f>F244</f>
        <v>160</v>
      </c>
    </row>
    <row r="233" spans="1:6" ht="12.75">
      <c r="A233" s="221"/>
      <c r="B233" s="217" t="s">
        <v>72</v>
      </c>
      <c r="C233" s="190" t="s">
        <v>4</v>
      </c>
      <c r="D233" s="218">
        <f aca="true" t="shared" si="70" ref="D233:F234">D255</f>
        <v>1126</v>
      </c>
      <c r="E233" s="218">
        <f>E255</f>
        <v>183</v>
      </c>
      <c r="F233" s="218">
        <f t="shared" si="70"/>
        <v>943</v>
      </c>
    </row>
    <row r="234" spans="1:6" ht="12.75">
      <c r="A234" s="221"/>
      <c r="B234" s="225"/>
      <c r="C234" s="191" t="s">
        <v>5</v>
      </c>
      <c r="D234" s="250">
        <f t="shared" si="70"/>
        <v>566</v>
      </c>
      <c r="E234" s="250">
        <f>E256</f>
        <v>183</v>
      </c>
      <c r="F234" s="250">
        <f t="shared" si="70"/>
        <v>383</v>
      </c>
    </row>
    <row r="235" spans="1:6" ht="15.75" customHeight="1">
      <c r="A235" s="221"/>
      <c r="B235" s="736" t="s">
        <v>178</v>
      </c>
      <c r="C235" s="737"/>
      <c r="D235" s="737"/>
      <c r="E235" s="737"/>
      <c r="F235" s="738"/>
    </row>
    <row r="236" spans="1:6" ht="15.75" customHeight="1">
      <c r="A236" s="221"/>
      <c r="B236" s="789" t="s">
        <v>8</v>
      </c>
      <c r="C236" s="710"/>
      <c r="D236" s="710"/>
      <c r="E236" s="710"/>
      <c r="F236" s="711"/>
    </row>
    <row r="237" spans="1:6" ht="12.75">
      <c r="A237" s="221"/>
      <c r="B237" s="61" t="s">
        <v>12</v>
      </c>
      <c r="C237" s="60" t="s">
        <v>4</v>
      </c>
      <c r="D237" s="62">
        <f aca="true" t="shared" si="71" ref="D237:F240">D239</f>
        <v>160</v>
      </c>
      <c r="E237" s="62">
        <f t="shared" si="71"/>
        <v>0</v>
      </c>
      <c r="F237" s="62">
        <f t="shared" si="71"/>
        <v>160</v>
      </c>
    </row>
    <row r="238" spans="1:6" ht="13.5" thickBot="1">
      <c r="A238" s="221"/>
      <c r="B238" s="209"/>
      <c r="C238" s="202" t="s">
        <v>5</v>
      </c>
      <c r="D238" s="203">
        <f t="shared" si="71"/>
        <v>160</v>
      </c>
      <c r="E238" s="203">
        <f t="shared" si="71"/>
        <v>0</v>
      </c>
      <c r="F238" s="203">
        <f t="shared" si="71"/>
        <v>160</v>
      </c>
    </row>
    <row r="239" spans="1:6" ht="12.75">
      <c r="A239" s="221"/>
      <c r="B239" s="210" t="s">
        <v>24</v>
      </c>
      <c r="C239" s="124" t="s">
        <v>4</v>
      </c>
      <c r="D239" s="155">
        <f t="shared" si="71"/>
        <v>160</v>
      </c>
      <c r="E239" s="155">
        <f t="shared" si="71"/>
        <v>0</v>
      </c>
      <c r="F239" s="155">
        <f t="shared" si="71"/>
        <v>160</v>
      </c>
    </row>
    <row r="240" spans="1:6" ht="12.75">
      <c r="A240" s="221"/>
      <c r="B240" s="225" t="s">
        <v>10</v>
      </c>
      <c r="C240" s="156" t="s">
        <v>5</v>
      </c>
      <c r="D240" s="157">
        <f t="shared" si="71"/>
        <v>160</v>
      </c>
      <c r="E240" s="157">
        <f t="shared" si="71"/>
        <v>0</v>
      </c>
      <c r="F240" s="157">
        <f t="shared" si="71"/>
        <v>160</v>
      </c>
    </row>
    <row r="241" spans="1:6" ht="12.75">
      <c r="A241" s="221"/>
      <c r="B241" s="154" t="s">
        <v>37</v>
      </c>
      <c r="C241" s="128" t="s">
        <v>4</v>
      </c>
      <c r="D241" s="129">
        <f aca="true" t="shared" si="72" ref="D241:F244">D243</f>
        <v>160</v>
      </c>
      <c r="E241" s="129">
        <f>E243</f>
        <v>0</v>
      </c>
      <c r="F241" s="129">
        <f t="shared" si="72"/>
        <v>160</v>
      </c>
    </row>
    <row r="242" spans="1:6" ht="12.75">
      <c r="A242" s="221"/>
      <c r="B242" s="61"/>
      <c r="C242" s="60" t="s">
        <v>5</v>
      </c>
      <c r="D242" s="104">
        <f t="shared" si="72"/>
        <v>160</v>
      </c>
      <c r="E242" s="104">
        <f>E244</f>
        <v>0</v>
      </c>
      <c r="F242" s="104">
        <f t="shared" si="72"/>
        <v>160</v>
      </c>
    </row>
    <row r="243" spans="1:6" ht="12.75">
      <c r="A243" s="221"/>
      <c r="B243" s="217" t="s">
        <v>63</v>
      </c>
      <c r="C243" s="269" t="s">
        <v>4</v>
      </c>
      <c r="D243" s="218">
        <f t="shared" si="72"/>
        <v>160</v>
      </c>
      <c r="E243" s="133">
        <f>E245</f>
        <v>0</v>
      </c>
      <c r="F243" s="133">
        <f t="shared" si="72"/>
        <v>160</v>
      </c>
    </row>
    <row r="244" spans="1:6" ht="12.75">
      <c r="A244" s="221"/>
      <c r="B244" s="225"/>
      <c r="C244" s="156" t="s">
        <v>5</v>
      </c>
      <c r="D244" s="250">
        <f t="shared" si="72"/>
        <v>160</v>
      </c>
      <c r="E244" s="250">
        <f>E246</f>
        <v>0</v>
      </c>
      <c r="F244" s="250">
        <f t="shared" si="72"/>
        <v>160</v>
      </c>
    </row>
    <row r="245" spans="1:6" ht="25.5">
      <c r="A245" s="221" t="s">
        <v>110</v>
      </c>
      <c r="B245" s="603" t="s">
        <v>109</v>
      </c>
      <c r="C245" s="156" t="s">
        <v>4</v>
      </c>
      <c r="D245" s="157">
        <f>E245+F245</f>
        <v>160</v>
      </c>
      <c r="E245" s="104">
        <v>0</v>
      </c>
      <c r="F245" s="104">
        <v>160</v>
      </c>
    </row>
    <row r="246" spans="1:6" ht="12.75">
      <c r="A246" s="221"/>
      <c r="B246" s="604"/>
      <c r="C246" s="489" t="s">
        <v>5</v>
      </c>
      <c r="D246" s="521">
        <f>E246+F246</f>
        <v>160</v>
      </c>
      <c r="E246" s="522">
        <v>0</v>
      </c>
      <c r="F246" s="522">
        <v>160</v>
      </c>
    </row>
    <row r="247" spans="1:6" s="57" customFormat="1" ht="12.75">
      <c r="A247" s="221"/>
      <c r="B247" s="732" t="s">
        <v>438</v>
      </c>
      <c r="C247" s="733"/>
      <c r="D247" s="733"/>
      <c r="E247" s="761"/>
      <c r="F247" s="762"/>
    </row>
    <row r="248" spans="1:6" ht="12.75">
      <c r="A248" s="221"/>
      <c r="B248" s="789" t="s">
        <v>8</v>
      </c>
      <c r="C248" s="710"/>
      <c r="D248" s="710"/>
      <c r="E248" s="710"/>
      <c r="F248" s="711"/>
    </row>
    <row r="249" spans="1:6" ht="12.75">
      <c r="A249" s="221"/>
      <c r="B249" s="61" t="s">
        <v>12</v>
      </c>
      <c r="C249" s="60" t="s">
        <v>4</v>
      </c>
      <c r="D249" s="62">
        <f aca="true" t="shared" si="73" ref="D249:F250">D251</f>
        <v>1126</v>
      </c>
      <c r="E249" s="62">
        <f aca="true" t="shared" si="74" ref="E249:E254">E251</f>
        <v>183</v>
      </c>
      <c r="F249" s="62">
        <f t="shared" si="73"/>
        <v>943</v>
      </c>
    </row>
    <row r="250" spans="1:6" ht="13.5" thickBot="1">
      <c r="A250" s="221"/>
      <c r="B250" s="209"/>
      <c r="C250" s="202" t="s">
        <v>5</v>
      </c>
      <c r="D250" s="203">
        <f t="shared" si="73"/>
        <v>566</v>
      </c>
      <c r="E250" s="203">
        <f t="shared" si="74"/>
        <v>183</v>
      </c>
      <c r="F250" s="203">
        <f t="shared" si="73"/>
        <v>383</v>
      </c>
    </row>
    <row r="251" spans="1:6" ht="12.75">
      <c r="A251" s="221"/>
      <c r="B251" s="210" t="s">
        <v>24</v>
      </c>
      <c r="C251" s="124" t="s">
        <v>4</v>
      </c>
      <c r="D251" s="155">
        <f aca="true" t="shared" si="75" ref="D251:F252">D253</f>
        <v>1126</v>
      </c>
      <c r="E251" s="155">
        <f t="shared" si="74"/>
        <v>183</v>
      </c>
      <c r="F251" s="155">
        <f t="shared" si="75"/>
        <v>943</v>
      </c>
    </row>
    <row r="252" spans="1:6" ht="12.75">
      <c r="A252" s="221"/>
      <c r="B252" s="225" t="s">
        <v>10</v>
      </c>
      <c r="C252" s="156" t="s">
        <v>5</v>
      </c>
      <c r="D252" s="157">
        <f t="shared" si="75"/>
        <v>566</v>
      </c>
      <c r="E252" s="157">
        <f t="shared" si="74"/>
        <v>183</v>
      </c>
      <c r="F252" s="157">
        <f t="shared" si="75"/>
        <v>383</v>
      </c>
    </row>
    <row r="253" spans="1:6" ht="12.75">
      <c r="A253" s="221"/>
      <c r="B253" s="154" t="s">
        <v>37</v>
      </c>
      <c r="C253" s="190" t="s">
        <v>4</v>
      </c>
      <c r="D253" s="62">
        <f aca="true" t="shared" si="76" ref="D253:F254">D255</f>
        <v>1126</v>
      </c>
      <c r="E253" s="62">
        <f t="shared" si="74"/>
        <v>183</v>
      </c>
      <c r="F253" s="62">
        <f t="shared" si="76"/>
        <v>943</v>
      </c>
    </row>
    <row r="254" spans="1:6" ht="12.75">
      <c r="A254" s="221"/>
      <c r="B254" s="61"/>
      <c r="C254" s="98" t="s">
        <v>5</v>
      </c>
      <c r="D254" s="62">
        <f t="shared" si="76"/>
        <v>566</v>
      </c>
      <c r="E254" s="62">
        <f t="shared" si="74"/>
        <v>183</v>
      </c>
      <c r="F254" s="62">
        <f t="shared" si="76"/>
        <v>383</v>
      </c>
    </row>
    <row r="255" spans="1:6" s="57" customFormat="1" ht="12.75">
      <c r="A255" s="221"/>
      <c r="B255" s="217" t="s">
        <v>72</v>
      </c>
      <c r="C255" s="523" t="s">
        <v>4</v>
      </c>
      <c r="D255" s="218">
        <f aca="true" t="shared" si="77" ref="D255:F256">D257+D259+D261+D263+D265</f>
        <v>1126</v>
      </c>
      <c r="E255" s="218">
        <f t="shared" si="77"/>
        <v>183</v>
      </c>
      <c r="F255" s="218">
        <f t="shared" si="77"/>
        <v>943</v>
      </c>
    </row>
    <row r="256" spans="1:13" s="57" customFormat="1" ht="12.75">
      <c r="A256" s="221"/>
      <c r="B256" s="225"/>
      <c r="C256" s="524" t="s">
        <v>5</v>
      </c>
      <c r="D256" s="133">
        <f t="shared" si="77"/>
        <v>566</v>
      </c>
      <c r="E256" s="133">
        <f t="shared" si="77"/>
        <v>183</v>
      </c>
      <c r="F256" s="133">
        <f t="shared" si="77"/>
        <v>383</v>
      </c>
      <c r="I256" s="396"/>
      <c r="J256" s="396"/>
      <c r="K256" s="396"/>
      <c r="L256" s="396"/>
      <c r="M256" s="396"/>
    </row>
    <row r="257" spans="1:13" ht="19.5" customHeight="1">
      <c r="A257" s="221"/>
      <c r="B257" s="882" t="s">
        <v>105</v>
      </c>
      <c r="C257" s="269" t="s">
        <v>4</v>
      </c>
      <c r="D257" s="270">
        <f aca="true" t="shared" si="78" ref="D257:D264">E257+F257</f>
        <v>149</v>
      </c>
      <c r="E257" s="129">
        <v>116</v>
      </c>
      <c r="F257" s="129">
        <v>33</v>
      </c>
      <c r="I257" s="689"/>
      <c r="J257" s="68"/>
      <c r="K257" s="428"/>
      <c r="L257" s="68"/>
      <c r="M257" s="68"/>
    </row>
    <row r="258" spans="1:13" ht="20.25" customHeight="1">
      <c r="A258" s="221" t="s">
        <v>110</v>
      </c>
      <c r="B258" s="848"/>
      <c r="C258" s="156" t="s">
        <v>5</v>
      </c>
      <c r="D258" s="157">
        <f t="shared" si="78"/>
        <v>149</v>
      </c>
      <c r="E258" s="104">
        <v>116</v>
      </c>
      <c r="F258" s="104">
        <v>33</v>
      </c>
      <c r="I258" s="68"/>
      <c r="J258" s="68"/>
      <c r="K258" s="428"/>
      <c r="L258" s="68"/>
      <c r="M258" s="68"/>
    </row>
    <row r="259" spans="1:13" ht="12.75">
      <c r="A259" s="221"/>
      <c r="B259" s="848" t="s">
        <v>106</v>
      </c>
      <c r="C259" s="269" t="s">
        <v>4</v>
      </c>
      <c r="D259" s="270">
        <f t="shared" si="78"/>
        <v>161</v>
      </c>
      <c r="E259" s="129">
        <v>67</v>
      </c>
      <c r="F259" s="129">
        <v>94</v>
      </c>
      <c r="I259" s="68"/>
      <c r="J259" s="68"/>
      <c r="K259" s="685"/>
      <c r="L259" s="68"/>
      <c r="M259" s="68"/>
    </row>
    <row r="260" spans="1:13" ht="17.25" customHeight="1">
      <c r="A260" s="221" t="s">
        <v>110</v>
      </c>
      <c r="B260" s="848"/>
      <c r="C260" s="156" t="s">
        <v>5</v>
      </c>
      <c r="D260" s="157">
        <f t="shared" si="78"/>
        <v>161</v>
      </c>
      <c r="E260" s="104">
        <v>67</v>
      </c>
      <c r="F260" s="104">
        <v>94</v>
      </c>
      <c r="I260" s="68"/>
      <c r="J260" s="68"/>
      <c r="K260" s="68"/>
      <c r="L260" s="68"/>
      <c r="M260" s="68"/>
    </row>
    <row r="261" spans="1:13" ht="12.75">
      <c r="A261" s="221"/>
      <c r="B261" s="848" t="s">
        <v>107</v>
      </c>
      <c r="C261" s="269" t="s">
        <v>4</v>
      </c>
      <c r="D261" s="270">
        <f t="shared" si="78"/>
        <v>405</v>
      </c>
      <c r="E261" s="129">
        <v>0</v>
      </c>
      <c r="F261" s="129">
        <v>405</v>
      </c>
      <c r="I261" s="68"/>
      <c r="J261" s="68"/>
      <c r="K261" s="68"/>
      <c r="L261" s="68"/>
      <c r="M261" s="68"/>
    </row>
    <row r="262" spans="1:13" ht="24.75" customHeight="1">
      <c r="A262" s="221" t="s">
        <v>110</v>
      </c>
      <c r="B262" s="848"/>
      <c r="C262" s="156" t="s">
        <v>5</v>
      </c>
      <c r="D262" s="157">
        <f t="shared" si="78"/>
        <v>105</v>
      </c>
      <c r="E262" s="104">
        <v>0</v>
      </c>
      <c r="F262" s="104">
        <v>105</v>
      </c>
      <c r="I262" s="68"/>
      <c r="J262" s="68"/>
      <c r="K262" s="68"/>
      <c r="L262" s="68"/>
      <c r="M262" s="68"/>
    </row>
    <row r="263" spans="1:6" ht="12.75">
      <c r="A263" s="221"/>
      <c r="B263" s="848" t="s">
        <v>108</v>
      </c>
      <c r="C263" s="269" t="s">
        <v>4</v>
      </c>
      <c r="D263" s="270">
        <f t="shared" si="78"/>
        <v>161</v>
      </c>
      <c r="E263" s="129">
        <v>0</v>
      </c>
      <c r="F263" s="129">
        <v>161</v>
      </c>
    </row>
    <row r="264" spans="1:6" ht="18.75" customHeight="1">
      <c r="A264" s="221" t="s">
        <v>110</v>
      </c>
      <c r="B264" s="848"/>
      <c r="C264" s="156" t="s">
        <v>5</v>
      </c>
      <c r="D264" s="157">
        <f t="shared" si="78"/>
        <v>51</v>
      </c>
      <c r="E264" s="104">
        <v>0</v>
      </c>
      <c r="F264" s="104">
        <v>51</v>
      </c>
    </row>
    <row r="265" spans="1:6" ht="21.75" customHeight="1">
      <c r="A265" s="221"/>
      <c r="B265" s="848" t="s">
        <v>443</v>
      </c>
      <c r="C265" s="269" t="s">
        <v>4</v>
      </c>
      <c r="D265" s="270">
        <f>E265+F265</f>
        <v>250</v>
      </c>
      <c r="E265" s="129">
        <v>0</v>
      </c>
      <c r="F265" s="129">
        <v>250</v>
      </c>
    </row>
    <row r="266" spans="1:6" ht="18" customHeight="1">
      <c r="A266" s="221" t="s">
        <v>110</v>
      </c>
      <c r="B266" s="848"/>
      <c r="C266" s="156" t="s">
        <v>5</v>
      </c>
      <c r="D266" s="157">
        <f>E266+F266</f>
        <v>100</v>
      </c>
      <c r="E266" s="104">
        <v>0</v>
      </c>
      <c r="F266" s="104">
        <v>100</v>
      </c>
    </row>
    <row r="267" spans="1:6" ht="12.75">
      <c r="A267" s="221"/>
      <c r="B267" s="602" t="s">
        <v>226</v>
      </c>
      <c r="C267" s="227"/>
      <c r="D267" s="227"/>
      <c r="E267" s="227"/>
      <c r="F267" s="228"/>
    </row>
    <row r="268" spans="1:6" ht="12.75">
      <c r="A268" s="221"/>
      <c r="B268" s="789" t="s">
        <v>8</v>
      </c>
      <c r="C268" s="710"/>
      <c r="D268" s="710"/>
      <c r="E268" s="710"/>
      <c r="F268" s="711"/>
    </row>
    <row r="269" spans="1:6" ht="12.75">
      <c r="A269" s="221"/>
      <c r="B269" s="61" t="s">
        <v>12</v>
      </c>
      <c r="C269" s="60" t="s">
        <v>4</v>
      </c>
      <c r="D269" s="62">
        <f aca="true" t="shared" si="79" ref="D269:F272">D271</f>
        <v>6593</v>
      </c>
      <c r="E269" s="62">
        <f t="shared" si="79"/>
        <v>2272</v>
      </c>
      <c r="F269" s="62">
        <f t="shared" si="79"/>
        <v>4321</v>
      </c>
    </row>
    <row r="270" spans="1:6" ht="13.5" thickBot="1">
      <c r="A270" s="221"/>
      <c r="B270" s="209"/>
      <c r="C270" s="202" t="s">
        <v>5</v>
      </c>
      <c r="D270" s="203">
        <f t="shared" si="79"/>
        <v>6593</v>
      </c>
      <c r="E270" s="203">
        <f t="shared" si="79"/>
        <v>2272</v>
      </c>
      <c r="F270" s="203">
        <f t="shared" si="79"/>
        <v>4321</v>
      </c>
    </row>
    <row r="271" spans="1:6" ht="12.75">
      <c r="A271" s="221"/>
      <c r="B271" s="210" t="s">
        <v>24</v>
      </c>
      <c r="C271" s="124" t="s">
        <v>4</v>
      </c>
      <c r="D271" s="155">
        <f t="shared" si="79"/>
        <v>6593</v>
      </c>
      <c r="E271" s="155">
        <f t="shared" si="79"/>
        <v>2272</v>
      </c>
      <c r="F271" s="155">
        <f t="shared" si="79"/>
        <v>4321</v>
      </c>
    </row>
    <row r="272" spans="1:6" ht="12.75">
      <c r="A272" s="221"/>
      <c r="B272" s="225" t="s">
        <v>10</v>
      </c>
      <c r="C272" s="156" t="s">
        <v>5</v>
      </c>
      <c r="D272" s="157">
        <f t="shared" si="79"/>
        <v>6593</v>
      </c>
      <c r="E272" s="157">
        <f t="shared" si="79"/>
        <v>2272</v>
      </c>
      <c r="F272" s="157">
        <f t="shared" si="79"/>
        <v>4321</v>
      </c>
    </row>
    <row r="273" spans="1:6" ht="12.75">
      <c r="A273" s="221"/>
      <c r="B273" s="298" t="s">
        <v>37</v>
      </c>
      <c r="C273" s="60" t="s">
        <v>4</v>
      </c>
      <c r="D273" s="62">
        <f aca="true" t="shared" si="80" ref="D273:F274">D275+D277</f>
        <v>6593</v>
      </c>
      <c r="E273" s="62">
        <f t="shared" si="80"/>
        <v>2272</v>
      </c>
      <c r="F273" s="62">
        <f t="shared" si="80"/>
        <v>4321</v>
      </c>
    </row>
    <row r="274" spans="1:6" ht="12.75">
      <c r="A274" s="221"/>
      <c r="B274" s="225"/>
      <c r="C274" s="103" t="s">
        <v>5</v>
      </c>
      <c r="D274" s="62">
        <f t="shared" si="80"/>
        <v>6593</v>
      </c>
      <c r="E274" s="62">
        <f t="shared" si="80"/>
        <v>2272</v>
      </c>
      <c r="F274" s="62">
        <f t="shared" si="80"/>
        <v>4321</v>
      </c>
    </row>
    <row r="275" spans="1:9" ht="15.75" customHeight="1">
      <c r="A275" s="221"/>
      <c r="B275" s="246" t="s">
        <v>56</v>
      </c>
      <c r="C275" s="190" t="s">
        <v>4</v>
      </c>
      <c r="D275" s="247">
        <f aca="true" t="shared" si="81" ref="D275:F276">D293</f>
        <v>6583</v>
      </c>
      <c r="E275" s="247">
        <f t="shared" si="81"/>
        <v>2272</v>
      </c>
      <c r="F275" s="247">
        <f t="shared" si="81"/>
        <v>4311</v>
      </c>
      <c r="I275" s="160"/>
    </row>
    <row r="276" spans="1:6" ht="12.75">
      <c r="A276" s="221"/>
      <c r="B276" s="61"/>
      <c r="C276" s="98" t="s">
        <v>5</v>
      </c>
      <c r="D276" s="260">
        <f t="shared" si="81"/>
        <v>6583</v>
      </c>
      <c r="E276" s="260">
        <f t="shared" si="81"/>
        <v>2272</v>
      </c>
      <c r="F276" s="260">
        <f t="shared" si="81"/>
        <v>4311</v>
      </c>
    </row>
    <row r="277" spans="1:6" s="57" customFormat="1" ht="12.75">
      <c r="A277" s="221"/>
      <c r="B277" s="217" t="s">
        <v>72</v>
      </c>
      <c r="C277" s="190" t="s">
        <v>4</v>
      </c>
      <c r="D277" s="218">
        <f aca="true" t="shared" si="82" ref="D277:F278">D304</f>
        <v>10</v>
      </c>
      <c r="E277" s="218">
        <f t="shared" si="82"/>
        <v>0</v>
      </c>
      <c r="F277" s="218">
        <f t="shared" si="82"/>
        <v>10</v>
      </c>
    </row>
    <row r="278" spans="1:6" s="57" customFormat="1" ht="12.75">
      <c r="A278" s="221"/>
      <c r="B278" s="225"/>
      <c r="C278" s="191" t="s">
        <v>5</v>
      </c>
      <c r="D278" s="250">
        <f t="shared" si="82"/>
        <v>10</v>
      </c>
      <c r="E278" s="250">
        <f t="shared" si="82"/>
        <v>0</v>
      </c>
      <c r="F278" s="250">
        <f t="shared" si="82"/>
        <v>10</v>
      </c>
    </row>
    <row r="279" spans="1:6" s="57" customFormat="1" ht="12.75">
      <c r="A279" s="221"/>
      <c r="B279" s="823" t="s">
        <v>242</v>
      </c>
      <c r="C279" s="824"/>
      <c r="D279" s="824"/>
      <c r="E279" s="824"/>
      <c r="F279" s="842"/>
    </row>
    <row r="280" spans="1:6" ht="12.75">
      <c r="A280" s="221"/>
      <c r="B280" s="789" t="s">
        <v>8</v>
      </c>
      <c r="C280" s="710"/>
      <c r="D280" s="710"/>
      <c r="E280" s="710"/>
      <c r="F280" s="711"/>
    </row>
    <row r="281" spans="1:6" ht="12.75">
      <c r="A281" s="221"/>
      <c r="B281" s="61" t="s">
        <v>12</v>
      </c>
      <c r="C281" s="60" t="s">
        <v>4</v>
      </c>
      <c r="D281" s="62">
        <f aca="true" t="shared" si="83" ref="D281:F282">D283</f>
        <v>6583</v>
      </c>
      <c r="E281" s="62">
        <f t="shared" si="83"/>
        <v>2272</v>
      </c>
      <c r="F281" s="62">
        <f t="shared" si="83"/>
        <v>4311</v>
      </c>
    </row>
    <row r="282" spans="1:6" ht="13.5" thickBot="1">
      <c r="A282" s="221"/>
      <c r="B282" s="209"/>
      <c r="C282" s="202" t="s">
        <v>5</v>
      </c>
      <c r="D282" s="203">
        <f t="shared" si="83"/>
        <v>6583</v>
      </c>
      <c r="E282" s="203">
        <f t="shared" si="83"/>
        <v>2272</v>
      </c>
      <c r="F282" s="203">
        <f t="shared" si="83"/>
        <v>4311</v>
      </c>
    </row>
    <row r="283" spans="1:6" ht="12.75">
      <c r="A283" s="221"/>
      <c r="B283" s="210" t="s">
        <v>24</v>
      </c>
      <c r="C283" s="124" t="s">
        <v>4</v>
      </c>
      <c r="D283" s="155">
        <f aca="true" t="shared" si="84" ref="D283:F284">D291</f>
        <v>6583</v>
      </c>
      <c r="E283" s="155">
        <f t="shared" si="84"/>
        <v>2272</v>
      </c>
      <c r="F283" s="155">
        <f t="shared" si="84"/>
        <v>4311</v>
      </c>
    </row>
    <row r="284" spans="1:6" ht="12.75">
      <c r="A284" s="221"/>
      <c r="B284" s="225" t="s">
        <v>10</v>
      </c>
      <c r="C284" s="156" t="s">
        <v>5</v>
      </c>
      <c r="D284" s="157">
        <f t="shared" si="84"/>
        <v>6583</v>
      </c>
      <c r="E284" s="157">
        <f t="shared" si="84"/>
        <v>2272</v>
      </c>
      <c r="F284" s="157">
        <f t="shared" si="84"/>
        <v>4311</v>
      </c>
    </row>
    <row r="285" spans="1:6" ht="12.75" hidden="1">
      <c r="A285" s="221"/>
      <c r="B285" s="154" t="s">
        <v>29</v>
      </c>
      <c r="C285" s="128" t="s">
        <v>4</v>
      </c>
      <c r="D285" s="61"/>
      <c r="E285" s="61"/>
      <c r="F285" s="61"/>
    </row>
    <row r="286" spans="1:6" ht="12.75" hidden="1">
      <c r="A286" s="221"/>
      <c r="B286" s="487"/>
      <c r="C286" s="103" t="s">
        <v>5</v>
      </c>
      <c r="D286" s="225"/>
      <c r="E286" s="225"/>
      <c r="F286" s="225"/>
    </row>
    <row r="287" spans="1:6" ht="12.75" hidden="1">
      <c r="A287" s="221"/>
      <c r="B287" s="311" t="s">
        <v>43</v>
      </c>
      <c r="C287" s="128" t="s">
        <v>4</v>
      </c>
      <c r="D287" s="61"/>
      <c r="E287" s="61"/>
      <c r="F287" s="61"/>
    </row>
    <row r="288" spans="1:6" ht="12.75" hidden="1">
      <c r="A288" s="221"/>
      <c r="B288" s="265"/>
      <c r="C288" s="103" t="s">
        <v>5</v>
      </c>
      <c r="D288" s="61"/>
      <c r="E288" s="61"/>
      <c r="F288" s="61"/>
    </row>
    <row r="289" spans="1:6" ht="12.75" hidden="1">
      <c r="A289" s="221"/>
      <c r="B289" s="311" t="s">
        <v>30</v>
      </c>
      <c r="C289" s="60" t="s">
        <v>4</v>
      </c>
      <c r="D289" s="217"/>
      <c r="E289" s="217"/>
      <c r="F289" s="217"/>
    </row>
    <row r="290" spans="1:6" ht="12.75" hidden="1">
      <c r="A290" s="221"/>
      <c r="B290" s="265" t="s">
        <v>31</v>
      </c>
      <c r="C290" s="103" t="s">
        <v>5</v>
      </c>
      <c r="D290" s="225"/>
      <c r="E290" s="225"/>
      <c r="F290" s="225"/>
    </row>
    <row r="291" spans="1:6" ht="12.75">
      <c r="A291" s="221"/>
      <c r="B291" s="298" t="s">
        <v>37</v>
      </c>
      <c r="C291" s="60" t="s">
        <v>4</v>
      </c>
      <c r="D291" s="62">
        <f aca="true" t="shared" si="85" ref="D291:F294">D293</f>
        <v>6583</v>
      </c>
      <c r="E291" s="62">
        <f t="shared" si="85"/>
        <v>2272</v>
      </c>
      <c r="F291" s="62">
        <f t="shared" si="85"/>
        <v>4311</v>
      </c>
    </row>
    <row r="292" spans="1:6" ht="12.75">
      <c r="A292" s="221"/>
      <c r="B292" s="225" t="s">
        <v>126</v>
      </c>
      <c r="C292" s="103" t="s">
        <v>5</v>
      </c>
      <c r="D292" s="104">
        <f t="shared" si="85"/>
        <v>6583</v>
      </c>
      <c r="E292" s="104">
        <f t="shared" si="85"/>
        <v>2272</v>
      </c>
      <c r="F292" s="104">
        <f t="shared" si="85"/>
        <v>4311</v>
      </c>
    </row>
    <row r="293" spans="1:6" s="57" customFormat="1" ht="12.75">
      <c r="A293" s="221"/>
      <c r="B293" s="61" t="s">
        <v>56</v>
      </c>
      <c r="C293" s="98" t="s">
        <v>4</v>
      </c>
      <c r="D293" s="62">
        <f t="shared" si="85"/>
        <v>6583</v>
      </c>
      <c r="E293" s="62">
        <f t="shared" si="85"/>
        <v>2272</v>
      </c>
      <c r="F293" s="62">
        <f t="shared" si="85"/>
        <v>4311</v>
      </c>
    </row>
    <row r="294" spans="1:6" s="57" customFormat="1" ht="12.75">
      <c r="A294" s="221"/>
      <c r="B294" s="212"/>
      <c r="C294" s="98" t="s">
        <v>5</v>
      </c>
      <c r="D294" s="62">
        <f t="shared" si="85"/>
        <v>6583</v>
      </c>
      <c r="E294" s="62">
        <f t="shared" si="85"/>
        <v>2272</v>
      </c>
      <c r="F294" s="62">
        <f t="shared" si="85"/>
        <v>4311</v>
      </c>
    </row>
    <row r="295" spans="1:11" s="57" customFormat="1" ht="33.75" customHeight="1">
      <c r="A295" s="849" t="s">
        <v>240</v>
      </c>
      <c r="B295" s="875" t="s">
        <v>241</v>
      </c>
      <c r="C295" s="389" t="s">
        <v>4</v>
      </c>
      <c r="D295" s="218">
        <f>E295+F295</f>
        <v>6583</v>
      </c>
      <c r="E295" s="525">
        <v>2272</v>
      </c>
      <c r="F295" s="218">
        <v>4311</v>
      </c>
      <c r="H295" s="891"/>
      <c r="I295" s="122"/>
      <c r="J295" s="206"/>
      <c r="K295" s="206"/>
    </row>
    <row r="296" spans="1:11" s="57" customFormat="1" ht="24.75" customHeight="1">
      <c r="A296" s="849"/>
      <c r="B296" s="876"/>
      <c r="C296" s="390" t="s">
        <v>5</v>
      </c>
      <c r="D296" s="250">
        <f>E296+F296</f>
        <v>6583</v>
      </c>
      <c r="E296" s="526">
        <v>2272</v>
      </c>
      <c r="F296" s="250">
        <v>4311</v>
      </c>
      <c r="H296" s="891"/>
      <c r="I296" s="122"/>
      <c r="J296" s="206"/>
      <c r="K296" s="206"/>
    </row>
    <row r="297" spans="1:12" ht="18" customHeight="1">
      <c r="A297" s="221"/>
      <c r="B297" s="864" t="s">
        <v>61</v>
      </c>
      <c r="C297" s="865"/>
      <c r="D297" s="865"/>
      <c r="E297" s="865"/>
      <c r="F297" s="866"/>
      <c r="J297" s="160"/>
      <c r="K297" s="160"/>
      <c r="L297" s="160"/>
    </row>
    <row r="298" spans="1:6" ht="12.75">
      <c r="A298" s="221"/>
      <c r="B298" s="61" t="s">
        <v>12</v>
      </c>
      <c r="C298" s="60" t="s">
        <v>4</v>
      </c>
      <c r="D298" s="62">
        <f aca="true" t="shared" si="86" ref="D298:F303">D300</f>
        <v>10</v>
      </c>
      <c r="E298" s="62">
        <f t="shared" si="86"/>
        <v>0</v>
      </c>
      <c r="F298" s="62">
        <f t="shared" si="86"/>
        <v>10</v>
      </c>
    </row>
    <row r="299" spans="1:6" ht="13.5" thickBot="1">
      <c r="A299" s="221"/>
      <c r="B299" s="209"/>
      <c r="C299" s="202" t="s">
        <v>5</v>
      </c>
      <c r="D299" s="203">
        <f t="shared" si="86"/>
        <v>10</v>
      </c>
      <c r="E299" s="203">
        <f t="shared" si="86"/>
        <v>0</v>
      </c>
      <c r="F299" s="203">
        <f t="shared" si="86"/>
        <v>10</v>
      </c>
    </row>
    <row r="300" spans="1:6" ht="12.75">
      <c r="A300" s="221"/>
      <c r="B300" s="210" t="s">
        <v>24</v>
      </c>
      <c r="C300" s="124" t="s">
        <v>4</v>
      </c>
      <c r="D300" s="155">
        <f t="shared" si="86"/>
        <v>10</v>
      </c>
      <c r="E300" s="155">
        <f t="shared" si="86"/>
        <v>0</v>
      </c>
      <c r="F300" s="155">
        <f t="shared" si="86"/>
        <v>10</v>
      </c>
    </row>
    <row r="301" spans="1:6" ht="12.75">
      <c r="A301" s="221"/>
      <c r="B301" s="225" t="s">
        <v>10</v>
      </c>
      <c r="C301" s="156" t="s">
        <v>5</v>
      </c>
      <c r="D301" s="157">
        <f t="shared" si="86"/>
        <v>10</v>
      </c>
      <c r="E301" s="157">
        <f t="shared" si="86"/>
        <v>0</v>
      </c>
      <c r="F301" s="157">
        <f t="shared" si="86"/>
        <v>10</v>
      </c>
    </row>
    <row r="302" spans="1:6" ht="12.75">
      <c r="A302" s="221"/>
      <c r="B302" s="298" t="s">
        <v>37</v>
      </c>
      <c r="C302" s="60" t="s">
        <v>4</v>
      </c>
      <c r="D302" s="62">
        <f t="shared" si="86"/>
        <v>10</v>
      </c>
      <c r="E302" s="62">
        <f t="shared" si="86"/>
        <v>0</v>
      </c>
      <c r="F302" s="62">
        <f t="shared" si="86"/>
        <v>10</v>
      </c>
    </row>
    <row r="303" spans="1:6" ht="12.75">
      <c r="A303" s="221"/>
      <c r="B303" s="225"/>
      <c r="C303" s="103" t="s">
        <v>5</v>
      </c>
      <c r="D303" s="104">
        <f t="shared" si="86"/>
        <v>10</v>
      </c>
      <c r="E303" s="104">
        <f t="shared" si="86"/>
        <v>0</v>
      </c>
      <c r="F303" s="104">
        <f t="shared" si="86"/>
        <v>10</v>
      </c>
    </row>
    <row r="304" spans="1:6" s="57" customFormat="1" ht="12.75">
      <c r="A304" s="221"/>
      <c r="B304" s="217" t="s">
        <v>72</v>
      </c>
      <c r="C304" s="190" t="s">
        <v>4</v>
      </c>
      <c r="D304" s="218">
        <f aca="true" t="shared" si="87" ref="D304:F305">D314</f>
        <v>10</v>
      </c>
      <c r="E304" s="218">
        <f t="shared" si="87"/>
        <v>0</v>
      </c>
      <c r="F304" s="218">
        <f t="shared" si="87"/>
        <v>10</v>
      </c>
    </row>
    <row r="305" spans="1:6" s="57" customFormat="1" ht="12.75">
      <c r="A305" s="221"/>
      <c r="B305" s="225"/>
      <c r="C305" s="191" t="s">
        <v>5</v>
      </c>
      <c r="D305" s="250">
        <f t="shared" si="87"/>
        <v>10</v>
      </c>
      <c r="E305" s="250">
        <f t="shared" si="87"/>
        <v>0</v>
      </c>
      <c r="F305" s="250">
        <f t="shared" si="87"/>
        <v>10</v>
      </c>
    </row>
    <row r="306" spans="1:6" s="57" customFormat="1" ht="12.75">
      <c r="A306" s="221"/>
      <c r="B306" s="735" t="s">
        <v>438</v>
      </c>
      <c r="C306" s="761"/>
      <c r="D306" s="761"/>
      <c r="E306" s="761"/>
      <c r="F306" s="762"/>
    </row>
    <row r="307" spans="1:6" ht="12.75">
      <c r="A307" s="221"/>
      <c r="B307" s="789" t="s">
        <v>8</v>
      </c>
      <c r="C307" s="710"/>
      <c r="D307" s="710"/>
      <c r="E307" s="710"/>
      <c r="F307" s="711"/>
    </row>
    <row r="308" spans="1:6" ht="12.75">
      <c r="A308" s="221"/>
      <c r="B308" s="61" t="s">
        <v>12</v>
      </c>
      <c r="C308" s="60" t="s">
        <v>4</v>
      </c>
      <c r="D308" s="62">
        <f aca="true" t="shared" si="88" ref="D308:F315">D310</f>
        <v>10</v>
      </c>
      <c r="E308" s="62">
        <f t="shared" si="88"/>
        <v>0</v>
      </c>
      <c r="F308" s="62">
        <f t="shared" si="88"/>
        <v>10</v>
      </c>
    </row>
    <row r="309" spans="1:6" ht="13.5" thickBot="1">
      <c r="A309" s="221"/>
      <c r="B309" s="209"/>
      <c r="C309" s="202" t="s">
        <v>5</v>
      </c>
      <c r="D309" s="203">
        <f t="shared" si="88"/>
        <v>10</v>
      </c>
      <c r="E309" s="203">
        <f t="shared" si="88"/>
        <v>0</v>
      </c>
      <c r="F309" s="203">
        <f t="shared" si="88"/>
        <v>10</v>
      </c>
    </row>
    <row r="310" spans="1:6" ht="12.75">
      <c r="A310" s="221"/>
      <c r="B310" s="210" t="s">
        <v>24</v>
      </c>
      <c r="C310" s="124" t="s">
        <v>4</v>
      </c>
      <c r="D310" s="155">
        <f t="shared" si="88"/>
        <v>10</v>
      </c>
      <c r="E310" s="155">
        <f t="shared" si="88"/>
        <v>0</v>
      </c>
      <c r="F310" s="155">
        <f t="shared" si="88"/>
        <v>10</v>
      </c>
    </row>
    <row r="311" spans="1:6" ht="12.75">
      <c r="A311" s="221"/>
      <c r="B311" s="225" t="s">
        <v>10</v>
      </c>
      <c r="C311" s="156" t="s">
        <v>5</v>
      </c>
      <c r="D311" s="157">
        <f t="shared" si="88"/>
        <v>10</v>
      </c>
      <c r="E311" s="157">
        <f t="shared" si="88"/>
        <v>0</v>
      </c>
      <c r="F311" s="157">
        <f t="shared" si="88"/>
        <v>10</v>
      </c>
    </row>
    <row r="312" spans="1:6" ht="12.75">
      <c r="A312" s="221"/>
      <c r="B312" s="154" t="s">
        <v>37</v>
      </c>
      <c r="C312" s="190" t="s">
        <v>4</v>
      </c>
      <c r="D312" s="62">
        <f t="shared" si="88"/>
        <v>10</v>
      </c>
      <c r="E312" s="62">
        <f t="shared" si="88"/>
        <v>0</v>
      </c>
      <c r="F312" s="62">
        <f t="shared" si="88"/>
        <v>10</v>
      </c>
    </row>
    <row r="313" spans="1:6" ht="12.75">
      <c r="A313" s="221"/>
      <c r="B313" s="61"/>
      <c r="C313" s="98" t="s">
        <v>5</v>
      </c>
      <c r="D313" s="62">
        <f t="shared" si="88"/>
        <v>10</v>
      </c>
      <c r="E313" s="62">
        <f t="shared" si="88"/>
        <v>0</v>
      </c>
      <c r="F313" s="62">
        <f t="shared" si="88"/>
        <v>10</v>
      </c>
    </row>
    <row r="314" spans="1:6" s="57" customFormat="1" ht="12.75">
      <c r="A314" s="221"/>
      <c r="B314" s="217" t="s">
        <v>72</v>
      </c>
      <c r="C314" s="190" t="s">
        <v>4</v>
      </c>
      <c r="D314" s="218">
        <f t="shared" si="88"/>
        <v>10</v>
      </c>
      <c r="E314" s="218">
        <f t="shared" si="88"/>
        <v>0</v>
      </c>
      <c r="F314" s="218">
        <f t="shared" si="88"/>
        <v>10</v>
      </c>
    </row>
    <row r="315" spans="1:6" s="57" customFormat="1" ht="12.75">
      <c r="A315" s="221"/>
      <c r="B315" s="225"/>
      <c r="C315" s="191" t="s">
        <v>5</v>
      </c>
      <c r="D315" s="133">
        <f t="shared" si="88"/>
        <v>10</v>
      </c>
      <c r="E315" s="133">
        <f t="shared" si="88"/>
        <v>0</v>
      </c>
      <c r="F315" s="133">
        <f t="shared" si="88"/>
        <v>10</v>
      </c>
    </row>
    <row r="316" spans="1:6" ht="28.5" customHeight="1">
      <c r="A316" s="849" t="s">
        <v>240</v>
      </c>
      <c r="B316" s="883" t="s">
        <v>403</v>
      </c>
      <c r="C316" s="190" t="s">
        <v>4</v>
      </c>
      <c r="D316" s="218">
        <f>E316+F316</f>
        <v>10</v>
      </c>
      <c r="E316" s="218">
        <v>0</v>
      </c>
      <c r="F316" s="218">
        <v>10</v>
      </c>
    </row>
    <row r="317" spans="1:6" ht="36.75" customHeight="1">
      <c r="A317" s="849"/>
      <c r="B317" s="883"/>
      <c r="C317" s="191" t="s">
        <v>5</v>
      </c>
      <c r="D317" s="250">
        <f>SUM(E317:F317)</f>
        <v>10</v>
      </c>
      <c r="E317" s="250">
        <v>0</v>
      </c>
      <c r="F317" s="393">
        <v>10</v>
      </c>
    </row>
    <row r="318" spans="1:6" ht="12.75">
      <c r="A318" s="221"/>
      <c r="B318" s="602" t="s">
        <v>243</v>
      </c>
      <c r="C318" s="150"/>
      <c r="D318" s="227"/>
      <c r="E318" s="150"/>
      <c r="F318" s="151"/>
    </row>
    <row r="319" spans="1:6" ht="12.75">
      <c r="A319" s="221"/>
      <c r="B319" s="789" t="s">
        <v>8</v>
      </c>
      <c r="C319" s="710"/>
      <c r="D319" s="710"/>
      <c r="E319" s="710"/>
      <c r="F319" s="711"/>
    </row>
    <row r="320" spans="1:6" ht="12.75">
      <c r="A320" s="221"/>
      <c r="B320" s="61" t="s">
        <v>12</v>
      </c>
      <c r="C320" s="60" t="s">
        <v>4</v>
      </c>
      <c r="D320" s="62">
        <f aca="true" t="shared" si="89" ref="D320:F323">D322</f>
        <v>1368</v>
      </c>
      <c r="E320" s="62">
        <f t="shared" si="89"/>
        <v>1164</v>
      </c>
      <c r="F320" s="62">
        <f t="shared" si="89"/>
        <v>204</v>
      </c>
    </row>
    <row r="321" spans="1:6" ht="13.5" thickBot="1">
      <c r="A321" s="221"/>
      <c r="B321" s="209"/>
      <c r="C321" s="202" t="s">
        <v>5</v>
      </c>
      <c r="D321" s="203">
        <f t="shared" si="89"/>
        <v>1368</v>
      </c>
      <c r="E321" s="203">
        <f t="shared" si="89"/>
        <v>1164</v>
      </c>
      <c r="F321" s="203">
        <f t="shared" si="89"/>
        <v>204</v>
      </c>
    </row>
    <row r="322" spans="1:6" ht="12.75">
      <c r="A322" s="221"/>
      <c r="B322" s="210" t="s">
        <v>24</v>
      </c>
      <c r="C322" s="124" t="s">
        <v>4</v>
      </c>
      <c r="D322" s="155">
        <f t="shared" si="89"/>
        <v>1368</v>
      </c>
      <c r="E322" s="155">
        <f t="shared" si="89"/>
        <v>1164</v>
      </c>
      <c r="F322" s="155">
        <f t="shared" si="89"/>
        <v>204</v>
      </c>
    </row>
    <row r="323" spans="1:6" ht="12.75">
      <c r="A323" s="221"/>
      <c r="B323" s="225" t="s">
        <v>10</v>
      </c>
      <c r="C323" s="156" t="s">
        <v>5</v>
      </c>
      <c r="D323" s="157">
        <f t="shared" si="89"/>
        <v>1368</v>
      </c>
      <c r="E323" s="157">
        <f t="shared" si="89"/>
        <v>1164</v>
      </c>
      <c r="F323" s="157">
        <f t="shared" si="89"/>
        <v>204</v>
      </c>
    </row>
    <row r="324" spans="1:6" ht="12.75">
      <c r="A324" s="221"/>
      <c r="B324" s="298" t="s">
        <v>37</v>
      </c>
      <c r="C324" s="60" t="s">
        <v>4</v>
      </c>
      <c r="D324" s="62">
        <f aca="true" t="shared" si="90" ref="D324:F325">D326+D328</f>
        <v>1368</v>
      </c>
      <c r="E324" s="62">
        <f t="shared" si="90"/>
        <v>1164</v>
      </c>
      <c r="F324" s="62">
        <f t="shared" si="90"/>
        <v>204</v>
      </c>
    </row>
    <row r="325" spans="1:6" ht="12.75">
      <c r="A325" s="221"/>
      <c r="B325" s="225"/>
      <c r="C325" s="103" t="s">
        <v>5</v>
      </c>
      <c r="D325" s="62">
        <f t="shared" si="90"/>
        <v>1368</v>
      </c>
      <c r="E325" s="62">
        <f t="shared" si="90"/>
        <v>1164</v>
      </c>
      <c r="F325" s="62">
        <f t="shared" si="90"/>
        <v>204</v>
      </c>
    </row>
    <row r="326" spans="1:6" ht="15.75" customHeight="1">
      <c r="A326" s="221"/>
      <c r="B326" s="246" t="s">
        <v>56</v>
      </c>
      <c r="C326" s="190" t="s">
        <v>4</v>
      </c>
      <c r="D326" s="247">
        <f aca="true" t="shared" si="91" ref="D326:F329">D337</f>
        <v>164</v>
      </c>
      <c r="E326" s="247">
        <f t="shared" si="91"/>
        <v>0</v>
      </c>
      <c r="F326" s="247">
        <f t="shared" si="91"/>
        <v>164</v>
      </c>
    </row>
    <row r="327" spans="1:6" ht="12.75">
      <c r="A327" s="221"/>
      <c r="B327" s="61"/>
      <c r="C327" s="98" t="s">
        <v>5</v>
      </c>
      <c r="D327" s="260">
        <f t="shared" si="91"/>
        <v>164</v>
      </c>
      <c r="E327" s="260">
        <f t="shared" si="91"/>
        <v>0</v>
      </c>
      <c r="F327" s="260">
        <f t="shared" si="91"/>
        <v>164</v>
      </c>
    </row>
    <row r="328" spans="1:6" ht="15.75" customHeight="1">
      <c r="A328" s="221"/>
      <c r="B328" s="246" t="s">
        <v>72</v>
      </c>
      <c r="C328" s="190" t="s">
        <v>4</v>
      </c>
      <c r="D328" s="247">
        <f t="shared" si="91"/>
        <v>1204</v>
      </c>
      <c r="E328" s="247">
        <f t="shared" si="91"/>
        <v>1164</v>
      </c>
      <c r="F328" s="247">
        <f t="shared" si="91"/>
        <v>40</v>
      </c>
    </row>
    <row r="329" spans="1:6" ht="12.75">
      <c r="A329" s="221"/>
      <c r="B329" s="225"/>
      <c r="C329" s="191" t="s">
        <v>5</v>
      </c>
      <c r="D329" s="260">
        <f t="shared" si="91"/>
        <v>1204</v>
      </c>
      <c r="E329" s="260">
        <f t="shared" si="91"/>
        <v>1164</v>
      </c>
      <c r="F329" s="260">
        <f t="shared" si="91"/>
        <v>40</v>
      </c>
    </row>
    <row r="330" spans="1:6" ht="18" customHeight="1">
      <c r="A330" s="221"/>
      <c r="B330" s="751" t="s">
        <v>61</v>
      </c>
      <c r="C330" s="752"/>
      <c r="D330" s="752"/>
      <c r="E330" s="752"/>
      <c r="F330" s="753"/>
    </row>
    <row r="331" spans="1:6" ht="12.75">
      <c r="A331" s="221"/>
      <c r="B331" s="61" t="s">
        <v>12</v>
      </c>
      <c r="C331" s="60" t="s">
        <v>4</v>
      </c>
      <c r="D331" s="62">
        <f aca="true" t="shared" si="92" ref="D331:F332">D333</f>
        <v>1368</v>
      </c>
      <c r="E331" s="62">
        <f>E333</f>
        <v>1164</v>
      </c>
      <c r="F331" s="62">
        <f t="shared" si="92"/>
        <v>204</v>
      </c>
    </row>
    <row r="332" spans="1:6" ht="13.5" thickBot="1">
      <c r="A332" s="221"/>
      <c r="B332" s="209"/>
      <c r="C332" s="202" t="s">
        <v>5</v>
      </c>
      <c r="D332" s="203">
        <f t="shared" si="92"/>
        <v>1368</v>
      </c>
      <c r="E332" s="203">
        <f>E334</f>
        <v>1164</v>
      </c>
      <c r="F332" s="203">
        <f>F334</f>
        <v>204</v>
      </c>
    </row>
    <row r="333" spans="1:6" ht="12.75">
      <c r="A333" s="221"/>
      <c r="B333" s="210" t="s">
        <v>24</v>
      </c>
      <c r="C333" s="124" t="s">
        <v>4</v>
      </c>
      <c r="D333" s="155">
        <f aca="true" t="shared" si="93" ref="D333:F334">D335</f>
        <v>1368</v>
      </c>
      <c r="E333" s="155">
        <f>E335</f>
        <v>1164</v>
      </c>
      <c r="F333" s="155">
        <f t="shared" si="93"/>
        <v>204</v>
      </c>
    </row>
    <row r="334" spans="1:6" ht="12.75">
      <c r="A334" s="221"/>
      <c r="B334" s="225" t="s">
        <v>10</v>
      </c>
      <c r="C334" s="156" t="s">
        <v>5</v>
      </c>
      <c r="D334" s="157">
        <f t="shared" si="93"/>
        <v>1368</v>
      </c>
      <c r="E334" s="157">
        <f>E336</f>
        <v>1164</v>
      </c>
      <c r="F334" s="157">
        <f>F336</f>
        <v>204</v>
      </c>
    </row>
    <row r="335" spans="1:6" ht="12.75">
      <c r="A335" s="221"/>
      <c r="B335" s="298" t="s">
        <v>37</v>
      </c>
      <c r="C335" s="60" t="s">
        <v>4</v>
      </c>
      <c r="D335" s="62">
        <f aca="true" t="shared" si="94" ref="D335:F336">D337+D339</f>
        <v>1368</v>
      </c>
      <c r="E335" s="62">
        <f t="shared" si="94"/>
        <v>1164</v>
      </c>
      <c r="F335" s="62">
        <f t="shared" si="94"/>
        <v>204</v>
      </c>
    </row>
    <row r="336" spans="1:6" ht="12.75">
      <c r="A336" s="221"/>
      <c r="B336" s="225"/>
      <c r="C336" s="103" t="s">
        <v>5</v>
      </c>
      <c r="D336" s="104">
        <f t="shared" si="94"/>
        <v>1368</v>
      </c>
      <c r="E336" s="104">
        <f t="shared" si="94"/>
        <v>1164</v>
      </c>
      <c r="F336" s="104">
        <f t="shared" si="94"/>
        <v>204</v>
      </c>
    </row>
    <row r="337" spans="1:6" ht="15.75" customHeight="1">
      <c r="A337" s="221"/>
      <c r="B337" s="246" t="s">
        <v>56</v>
      </c>
      <c r="C337" s="190" t="s">
        <v>4</v>
      </c>
      <c r="D337" s="247">
        <f aca="true" t="shared" si="95" ref="D337:F338">D349</f>
        <v>164</v>
      </c>
      <c r="E337" s="247">
        <f t="shared" si="95"/>
        <v>0</v>
      </c>
      <c r="F337" s="247">
        <f t="shared" si="95"/>
        <v>164</v>
      </c>
    </row>
    <row r="338" spans="1:6" ht="12.75">
      <c r="A338" s="221"/>
      <c r="B338" s="61"/>
      <c r="C338" s="98" t="s">
        <v>5</v>
      </c>
      <c r="D338" s="133">
        <f t="shared" si="95"/>
        <v>164</v>
      </c>
      <c r="E338" s="133">
        <f t="shared" si="95"/>
        <v>0</v>
      </c>
      <c r="F338" s="133">
        <f t="shared" si="95"/>
        <v>164</v>
      </c>
    </row>
    <row r="339" spans="1:6" s="57" customFormat="1" ht="12.75">
      <c r="A339" s="221"/>
      <c r="B339" s="217" t="s">
        <v>72</v>
      </c>
      <c r="C339" s="190" t="s">
        <v>4</v>
      </c>
      <c r="D339" s="218">
        <f aca="true" t="shared" si="96" ref="D339:F340">D363</f>
        <v>1204</v>
      </c>
      <c r="E339" s="218">
        <f t="shared" si="96"/>
        <v>1164</v>
      </c>
      <c r="F339" s="218">
        <f t="shared" si="96"/>
        <v>40</v>
      </c>
    </row>
    <row r="340" spans="1:6" s="57" customFormat="1" ht="12.75">
      <c r="A340" s="221"/>
      <c r="B340" s="225"/>
      <c r="C340" s="191" t="s">
        <v>5</v>
      </c>
      <c r="D340" s="250">
        <f t="shared" si="96"/>
        <v>1204</v>
      </c>
      <c r="E340" s="250">
        <f t="shared" si="96"/>
        <v>1164</v>
      </c>
      <c r="F340" s="250">
        <f t="shared" si="96"/>
        <v>40</v>
      </c>
    </row>
    <row r="341" spans="1:6" s="57" customFormat="1" ht="12.75">
      <c r="A341" s="221"/>
      <c r="B341" s="782" t="s">
        <v>125</v>
      </c>
      <c r="C341" s="783"/>
      <c r="D341" s="783"/>
      <c r="E341" s="783"/>
      <c r="F341" s="784"/>
    </row>
    <row r="342" spans="1:6" ht="12.75">
      <c r="A342" s="221"/>
      <c r="B342" s="789" t="s">
        <v>8</v>
      </c>
      <c r="C342" s="710"/>
      <c r="D342" s="710"/>
      <c r="E342" s="710"/>
      <c r="F342" s="711"/>
    </row>
    <row r="343" spans="1:6" ht="12.75">
      <c r="A343" s="221"/>
      <c r="B343" s="61" t="s">
        <v>12</v>
      </c>
      <c r="C343" s="60" t="s">
        <v>4</v>
      </c>
      <c r="D343" s="62">
        <f aca="true" t="shared" si="97" ref="D343:F344">D345</f>
        <v>164</v>
      </c>
      <c r="E343" s="62">
        <f aca="true" t="shared" si="98" ref="E343:E348">E345</f>
        <v>0</v>
      </c>
      <c r="F343" s="62">
        <f t="shared" si="97"/>
        <v>164</v>
      </c>
    </row>
    <row r="344" spans="1:6" ht="13.5" thickBot="1">
      <c r="A344" s="221"/>
      <c r="B344" s="209"/>
      <c r="C344" s="202" t="s">
        <v>5</v>
      </c>
      <c r="D344" s="203">
        <f t="shared" si="97"/>
        <v>164</v>
      </c>
      <c r="E344" s="203">
        <f t="shared" si="98"/>
        <v>0</v>
      </c>
      <c r="F344" s="203">
        <f t="shared" si="97"/>
        <v>164</v>
      </c>
    </row>
    <row r="345" spans="1:6" ht="12.75">
      <c r="A345" s="221"/>
      <c r="B345" s="210" t="s">
        <v>24</v>
      </c>
      <c r="C345" s="124" t="s">
        <v>4</v>
      </c>
      <c r="D345" s="155">
        <f aca="true" t="shared" si="99" ref="D345:F346">D347</f>
        <v>164</v>
      </c>
      <c r="E345" s="155">
        <f t="shared" si="98"/>
        <v>0</v>
      </c>
      <c r="F345" s="155">
        <f t="shared" si="99"/>
        <v>164</v>
      </c>
    </row>
    <row r="346" spans="1:6" ht="12.75">
      <c r="A346" s="221"/>
      <c r="B346" s="225" t="s">
        <v>10</v>
      </c>
      <c r="C346" s="156" t="s">
        <v>5</v>
      </c>
      <c r="D346" s="157">
        <f t="shared" si="99"/>
        <v>164</v>
      </c>
      <c r="E346" s="157">
        <f t="shared" si="98"/>
        <v>0</v>
      </c>
      <c r="F346" s="157">
        <f t="shared" si="99"/>
        <v>164</v>
      </c>
    </row>
    <row r="347" spans="1:6" ht="12.75">
      <c r="A347" s="221"/>
      <c r="B347" s="154" t="s">
        <v>37</v>
      </c>
      <c r="C347" s="128" t="s">
        <v>4</v>
      </c>
      <c r="D347" s="129">
        <f aca="true" t="shared" si="100" ref="D347:F348">D349</f>
        <v>164</v>
      </c>
      <c r="E347" s="129">
        <f t="shared" si="98"/>
        <v>0</v>
      </c>
      <c r="F347" s="129">
        <f t="shared" si="100"/>
        <v>164</v>
      </c>
    </row>
    <row r="348" spans="1:6" ht="12.75">
      <c r="A348" s="221"/>
      <c r="B348" s="225"/>
      <c r="C348" s="103" t="s">
        <v>5</v>
      </c>
      <c r="D348" s="104">
        <f t="shared" si="100"/>
        <v>164</v>
      </c>
      <c r="E348" s="62">
        <f t="shared" si="98"/>
        <v>0</v>
      </c>
      <c r="F348" s="62">
        <f t="shared" si="100"/>
        <v>164</v>
      </c>
    </row>
    <row r="349" spans="1:6" ht="15.75" customHeight="1">
      <c r="A349" s="221"/>
      <c r="B349" s="246" t="s">
        <v>56</v>
      </c>
      <c r="C349" s="190" t="s">
        <v>4</v>
      </c>
      <c r="D349" s="247">
        <f aca="true" t="shared" si="101" ref="D349:F350">D351+D353</f>
        <v>164</v>
      </c>
      <c r="E349" s="247">
        <f>E351+E353</f>
        <v>0</v>
      </c>
      <c r="F349" s="247">
        <f t="shared" si="101"/>
        <v>164</v>
      </c>
    </row>
    <row r="350" spans="1:6" ht="12.75">
      <c r="A350" s="221"/>
      <c r="B350" s="61"/>
      <c r="C350" s="98" t="s">
        <v>5</v>
      </c>
      <c r="D350" s="260">
        <f t="shared" si="101"/>
        <v>164</v>
      </c>
      <c r="E350" s="260">
        <f>E352+E354</f>
        <v>0</v>
      </c>
      <c r="F350" s="260">
        <f t="shared" si="101"/>
        <v>164</v>
      </c>
    </row>
    <row r="351" spans="1:6" ht="22.5" customHeight="1">
      <c r="A351" s="849" t="s">
        <v>240</v>
      </c>
      <c r="B351" s="888" t="s">
        <v>404</v>
      </c>
      <c r="C351" s="190" t="s">
        <v>4</v>
      </c>
      <c r="D351" s="218">
        <f>E351+F351</f>
        <v>154</v>
      </c>
      <c r="E351" s="218">
        <v>0</v>
      </c>
      <c r="F351" s="133">
        <v>154</v>
      </c>
    </row>
    <row r="352" spans="1:6" ht="16.5" customHeight="1">
      <c r="A352" s="849"/>
      <c r="B352" s="888"/>
      <c r="C352" s="98" t="s">
        <v>5</v>
      </c>
      <c r="D352" s="250">
        <f>E352+F352</f>
        <v>154</v>
      </c>
      <c r="E352" s="250">
        <v>0</v>
      </c>
      <c r="F352" s="393">
        <v>154</v>
      </c>
    </row>
    <row r="353" spans="1:6" ht="21" customHeight="1">
      <c r="A353" s="849" t="s">
        <v>240</v>
      </c>
      <c r="B353" s="888" t="s">
        <v>405</v>
      </c>
      <c r="C353" s="190" t="s">
        <v>4</v>
      </c>
      <c r="D353" s="218">
        <f>E353+F353</f>
        <v>10</v>
      </c>
      <c r="E353" s="218">
        <v>0</v>
      </c>
      <c r="F353" s="218">
        <v>10</v>
      </c>
    </row>
    <row r="354" spans="1:6" ht="17.25" customHeight="1">
      <c r="A354" s="849"/>
      <c r="B354" s="888"/>
      <c r="C354" s="191" t="s">
        <v>5</v>
      </c>
      <c r="D354" s="250">
        <f>E354+F354</f>
        <v>10</v>
      </c>
      <c r="E354" s="250">
        <v>0</v>
      </c>
      <c r="F354" s="393">
        <v>10</v>
      </c>
    </row>
    <row r="355" spans="1:6" s="57" customFormat="1" ht="12.75">
      <c r="A355" s="221"/>
      <c r="B355" s="735" t="s">
        <v>438</v>
      </c>
      <c r="C355" s="761"/>
      <c r="D355" s="761"/>
      <c r="E355" s="761"/>
      <c r="F355" s="762"/>
    </row>
    <row r="356" spans="1:6" ht="12.75">
      <c r="A356" s="221"/>
      <c r="B356" s="789" t="s">
        <v>8</v>
      </c>
      <c r="C356" s="710"/>
      <c r="D356" s="710"/>
      <c r="E356" s="710"/>
      <c r="F356" s="711"/>
    </row>
    <row r="357" spans="1:6" ht="12.75">
      <c r="A357" s="221"/>
      <c r="B357" s="61" t="s">
        <v>12</v>
      </c>
      <c r="C357" s="60" t="s">
        <v>4</v>
      </c>
      <c r="D357" s="62">
        <f aca="true" t="shared" si="102" ref="D357:F358">D359</f>
        <v>1204</v>
      </c>
      <c r="E357" s="62">
        <f aca="true" t="shared" si="103" ref="E357:E362">E359</f>
        <v>1164</v>
      </c>
      <c r="F357" s="62">
        <f t="shared" si="102"/>
        <v>40</v>
      </c>
    </row>
    <row r="358" spans="1:6" ht="13.5" thickBot="1">
      <c r="A358" s="221"/>
      <c r="B358" s="209"/>
      <c r="C358" s="202" t="s">
        <v>5</v>
      </c>
      <c r="D358" s="203">
        <f t="shared" si="102"/>
        <v>1204</v>
      </c>
      <c r="E358" s="203">
        <f t="shared" si="103"/>
        <v>1164</v>
      </c>
      <c r="F358" s="203">
        <f t="shared" si="102"/>
        <v>40</v>
      </c>
    </row>
    <row r="359" spans="1:6" ht="12.75">
      <c r="A359" s="221"/>
      <c r="B359" s="210" t="s">
        <v>24</v>
      </c>
      <c r="C359" s="124" t="s">
        <v>4</v>
      </c>
      <c r="D359" s="155">
        <f aca="true" t="shared" si="104" ref="D359:F360">D361</f>
        <v>1204</v>
      </c>
      <c r="E359" s="155">
        <f t="shared" si="103"/>
        <v>1164</v>
      </c>
      <c r="F359" s="155">
        <f t="shared" si="104"/>
        <v>40</v>
      </c>
    </row>
    <row r="360" spans="1:6" ht="12.75">
      <c r="A360" s="221"/>
      <c r="B360" s="225" t="s">
        <v>10</v>
      </c>
      <c r="C360" s="156" t="s">
        <v>5</v>
      </c>
      <c r="D360" s="157">
        <f t="shared" si="104"/>
        <v>1204</v>
      </c>
      <c r="E360" s="157">
        <f t="shared" si="103"/>
        <v>1164</v>
      </c>
      <c r="F360" s="157">
        <f t="shared" si="104"/>
        <v>40</v>
      </c>
    </row>
    <row r="361" spans="1:6" ht="12.75">
      <c r="A361" s="221"/>
      <c r="B361" s="154" t="s">
        <v>37</v>
      </c>
      <c r="C361" s="190" t="s">
        <v>4</v>
      </c>
      <c r="D361" s="62">
        <f aca="true" t="shared" si="105" ref="D361:F362">D363</f>
        <v>1204</v>
      </c>
      <c r="E361" s="62">
        <f t="shared" si="103"/>
        <v>1164</v>
      </c>
      <c r="F361" s="62">
        <f t="shared" si="105"/>
        <v>40</v>
      </c>
    </row>
    <row r="362" spans="1:6" ht="12.75">
      <c r="A362" s="221"/>
      <c r="B362" s="61"/>
      <c r="C362" s="98" t="s">
        <v>5</v>
      </c>
      <c r="D362" s="62">
        <f t="shared" si="105"/>
        <v>1204</v>
      </c>
      <c r="E362" s="62">
        <f t="shared" si="103"/>
        <v>1164</v>
      </c>
      <c r="F362" s="62">
        <f t="shared" si="105"/>
        <v>40</v>
      </c>
    </row>
    <row r="363" spans="1:6" s="57" customFormat="1" ht="12.75">
      <c r="A363" s="221"/>
      <c r="B363" s="217" t="s">
        <v>72</v>
      </c>
      <c r="C363" s="190" t="s">
        <v>4</v>
      </c>
      <c r="D363" s="218">
        <f aca="true" t="shared" si="106" ref="D363:F364">D365+D367+D369+D371</f>
        <v>1204</v>
      </c>
      <c r="E363" s="218">
        <f t="shared" si="106"/>
        <v>1164</v>
      </c>
      <c r="F363" s="218">
        <f t="shared" si="106"/>
        <v>40</v>
      </c>
    </row>
    <row r="364" spans="1:6" s="57" customFormat="1" ht="12.75">
      <c r="A364" s="221"/>
      <c r="B364" s="225"/>
      <c r="C364" s="191" t="s">
        <v>5</v>
      </c>
      <c r="D364" s="250">
        <f t="shared" si="106"/>
        <v>1204</v>
      </c>
      <c r="E364" s="250">
        <f t="shared" si="106"/>
        <v>1164</v>
      </c>
      <c r="F364" s="250">
        <f t="shared" si="106"/>
        <v>40</v>
      </c>
    </row>
    <row r="365" spans="1:6" ht="18" customHeight="1">
      <c r="A365" s="849" t="s">
        <v>240</v>
      </c>
      <c r="B365" s="883" t="s">
        <v>244</v>
      </c>
      <c r="C365" s="190" t="s">
        <v>4</v>
      </c>
      <c r="D365" s="218">
        <f aca="true" t="shared" si="107" ref="D365:D370">E365+F365</f>
        <v>10</v>
      </c>
      <c r="E365" s="218">
        <v>0</v>
      </c>
      <c r="F365" s="218">
        <v>10</v>
      </c>
    </row>
    <row r="366" spans="1:6" ht="20.25" customHeight="1">
      <c r="A366" s="849"/>
      <c r="B366" s="883"/>
      <c r="C366" s="191" t="s">
        <v>5</v>
      </c>
      <c r="D366" s="250">
        <f t="shared" si="107"/>
        <v>10</v>
      </c>
      <c r="E366" s="133">
        <v>0</v>
      </c>
      <c r="F366" s="527">
        <v>10</v>
      </c>
    </row>
    <row r="367" spans="1:6" ht="18" customHeight="1">
      <c r="A367" s="849" t="s">
        <v>240</v>
      </c>
      <c r="B367" s="883" t="s">
        <v>245</v>
      </c>
      <c r="C367" s="190" t="s">
        <v>4</v>
      </c>
      <c r="D367" s="218">
        <f t="shared" si="107"/>
        <v>10</v>
      </c>
      <c r="E367" s="218">
        <v>0</v>
      </c>
      <c r="F367" s="218">
        <v>10</v>
      </c>
    </row>
    <row r="368" spans="1:14" ht="20.25" customHeight="1">
      <c r="A368" s="849"/>
      <c r="B368" s="883"/>
      <c r="C368" s="191" t="s">
        <v>5</v>
      </c>
      <c r="D368" s="250">
        <f t="shared" si="107"/>
        <v>10</v>
      </c>
      <c r="E368" s="133">
        <v>0</v>
      </c>
      <c r="F368" s="527">
        <v>10</v>
      </c>
      <c r="H368" s="95"/>
      <c r="I368" s="95"/>
      <c r="J368" s="688"/>
      <c r="K368" s="95"/>
      <c r="L368" s="95"/>
      <c r="M368" s="95"/>
      <c r="N368" s="95"/>
    </row>
    <row r="369" spans="1:14" ht="18" customHeight="1">
      <c r="A369" s="849" t="s">
        <v>240</v>
      </c>
      <c r="B369" s="883" t="s">
        <v>406</v>
      </c>
      <c r="C369" s="190" t="s">
        <v>4</v>
      </c>
      <c r="D369" s="218">
        <f t="shared" si="107"/>
        <v>10</v>
      </c>
      <c r="E369" s="218">
        <v>0</v>
      </c>
      <c r="F369" s="218">
        <v>10</v>
      </c>
      <c r="H369" s="95"/>
      <c r="I369" s="95"/>
      <c r="J369" s="688"/>
      <c r="K369" s="95"/>
      <c r="L369" s="95"/>
      <c r="M369" s="95"/>
      <c r="N369" s="95"/>
    </row>
    <row r="370" spans="1:14" ht="20.25" customHeight="1">
      <c r="A370" s="849"/>
      <c r="B370" s="883"/>
      <c r="C370" s="191" t="s">
        <v>5</v>
      </c>
      <c r="D370" s="250">
        <f t="shared" si="107"/>
        <v>10</v>
      </c>
      <c r="E370" s="133">
        <v>0</v>
      </c>
      <c r="F370" s="527">
        <v>10</v>
      </c>
      <c r="H370" s="95"/>
      <c r="I370" s="95"/>
      <c r="J370" s="688"/>
      <c r="K370" s="95"/>
      <c r="L370" s="95"/>
      <c r="M370" s="95"/>
      <c r="N370" s="95"/>
    </row>
    <row r="371" spans="1:14" ht="18" customHeight="1">
      <c r="A371" s="849" t="s">
        <v>240</v>
      </c>
      <c r="B371" s="883" t="s">
        <v>407</v>
      </c>
      <c r="C371" s="190" t="s">
        <v>4</v>
      </c>
      <c r="D371" s="218">
        <f>E371+F371</f>
        <v>1174</v>
      </c>
      <c r="E371" s="218">
        <v>1164</v>
      </c>
      <c r="F371" s="218">
        <v>10</v>
      </c>
      <c r="H371" s="95"/>
      <c r="I371" s="95"/>
      <c r="J371" s="688"/>
      <c r="K371" s="95"/>
      <c r="L371" s="95"/>
      <c r="M371" s="95"/>
      <c r="N371" s="95"/>
    </row>
    <row r="372" spans="1:14" ht="20.25" customHeight="1">
      <c r="A372" s="849"/>
      <c r="B372" s="883"/>
      <c r="C372" s="191" t="s">
        <v>5</v>
      </c>
      <c r="D372" s="250">
        <f>E372+F372</f>
        <v>1174</v>
      </c>
      <c r="E372" s="133">
        <v>1164</v>
      </c>
      <c r="F372" s="527">
        <v>10</v>
      </c>
      <c r="H372" s="95"/>
      <c r="I372" s="95"/>
      <c r="J372" s="688"/>
      <c r="K372" s="95"/>
      <c r="L372" s="95"/>
      <c r="M372" s="95"/>
      <c r="N372" s="95"/>
    </row>
    <row r="373" spans="1:14" ht="12.75">
      <c r="A373" s="221"/>
      <c r="B373" s="602" t="s">
        <v>225</v>
      </c>
      <c r="C373" s="150"/>
      <c r="D373" s="150"/>
      <c r="E373" s="150"/>
      <c r="F373" s="151"/>
      <c r="H373" s="95"/>
      <c r="I373" s="95"/>
      <c r="J373" s="688"/>
      <c r="K373" s="95"/>
      <c r="L373" s="95"/>
      <c r="M373" s="95"/>
      <c r="N373" s="95"/>
    </row>
    <row r="374" spans="1:14" s="57" customFormat="1" ht="12.75">
      <c r="A374" s="221"/>
      <c r="B374" s="217" t="s">
        <v>12</v>
      </c>
      <c r="C374" s="190" t="s">
        <v>4</v>
      </c>
      <c r="D374" s="129">
        <f aca="true" t="shared" si="108" ref="D374:F375">D376+D391</f>
        <v>1728749.36</v>
      </c>
      <c r="E374" s="129">
        <f t="shared" si="108"/>
        <v>1213354.6</v>
      </c>
      <c r="F374" s="129">
        <f t="shared" si="108"/>
        <v>515394.75999999995</v>
      </c>
      <c r="H374" s="122"/>
      <c r="I374" s="122"/>
      <c r="J374" s="688"/>
      <c r="K374" s="122"/>
      <c r="L374" s="122"/>
      <c r="M374" s="122"/>
      <c r="N374" s="122"/>
    </row>
    <row r="375" spans="1:14" s="57" customFormat="1" ht="13.5" thickBot="1">
      <c r="A375" s="221"/>
      <c r="B375" s="209"/>
      <c r="C375" s="220" t="s">
        <v>5</v>
      </c>
      <c r="D375" s="203">
        <f t="shared" si="108"/>
        <v>1163895.3399999999</v>
      </c>
      <c r="E375" s="203">
        <f t="shared" si="108"/>
        <v>413464.3</v>
      </c>
      <c r="F375" s="203">
        <f t="shared" si="108"/>
        <v>750431.04</v>
      </c>
      <c r="H375" s="122"/>
      <c r="I375" s="122"/>
      <c r="J375" s="122"/>
      <c r="K375" s="122"/>
      <c r="L375" s="122"/>
      <c r="M375" s="122"/>
      <c r="N375" s="122"/>
    </row>
    <row r="376" spans="1:14" s="57" customFormat="1" ht="12.75">
      <c r="A376" s="221"/>
      <c r="B376" s="210" t="s">
        <v>24</v>
      </c>
      <c r="C376" s="221" t="s">
        <v>4</v>
      </c>
      <c r="D376" s="155">
        <f aca="true" t="shared" si="109" ref="D376:F377">D379+D387</f>
        <v>1640217.36</v>
      </c>
      <c r="E376" s="155">
        <f t="shared" si="109"/>
        <v>1208679.6</v>
      </c>
      <c r="F376" s="155">
        <f t="shared" si="109"/>
        <v>431537.75999999995</v>
      </c>
      <c r="H376" s="122"/>
      <c r="I376" s="122"/>
      <c r="J376" s="122"/>
      <c r="K376" s="122"/>
      <c r="L376" s="122"/>
      <c r="M376" s="122"/>
      <c r="N376" s="122"/>
    </row>
    <row r="377" spans="1:14" s="57" customFormat="1" ht="12.75">
      <c r="A377" s="221"/>
      <c r="B377" s="225" t="s">
        <v>10</v>
      </c>
      <c r="C377" s="222" t="s">
        <v>5</v>
      </c>
      <c r="D377" s="157">
        <f t="shared" si="109"/>
        <v>926342.34</v>
      </c>
      <c r="E377" s="157">
        <f t="shared" si="109"/>
        <v>413464.3</v>
      </c>
      <c r="F377" s="157">
        <f t="shared" si="109"/>
        <v>512878.04</v>
      </c>
      <c r="H377" s="688"/>
      <c r="I377" s="122"/>
      <c r="J377" s="122"/>
      <c r="K377" s="122"/>
      <c r="L377" s="122"/>
      <c r="M377" s="122"/>
      <c r="N377" s="122"/>
    </row>
    <row r="378" spans="1:17" s="57" customFormat="1" ht="15" customHeight="1">
      <c r="A378" s="221"/>
      <c r="B378" s="701" t="s">
        <v>191</v>
      </c>
      <c r="C378" s="702"/>
      <c r="D378" s="758"/>
      <c r="E378" s="758"/>
      <c r="F378" s="759"/>
      <c r="H378" s="122"/>
      <c r="I378" s="688"/>
      <c r="J378" s="688"/>
      <c r="K378" s="688"/>
      <c r="L378" s="688"/>
      <c r="M378" s="688"/>
      <c r="N378" s="688"/>
      <c r="O378" s="206"/>
      <c r="P378" s="206"/>
      <c r="Q378" s="206"/>
    </row>
    <row r="379" spans="1:14" s="57" customFormat="1" ht="40.5" customHeight="1">
      <c r="A379" s="869" t="s">
        <v>249</v>
      </c>
      <c r="B379" s="240" t="s">
        <v>218</v>
      </c>
      <c r="C379" s="299" t="s">
        <v>4</v>
      </c>
      <c r="D379" s="56">
        <f>D412+D438</f>
        <v>1636529.35</v>
      </c>
      <c r="E379" s="56">
        <f>E412+E438</f>
        <v>1206779.5</v>
      </c>
      <c r="F379" s="56">
        <f>F412+F438</f>
        <v>429749.85</v>
      </c>
      <c r="H379" s="321"/>
      <c r="I379" s="321"/>
      <c r="J379" s="321"/>
      <c r="K379" s="321"/>
      <c r="L379" s="321"/>
      <c r="M379" s="122"/>
      <c r="N379" s="122"/>
    </row>
    <row r="380" spans="1:14" s="57" customFormat="1" ht="36.75" customHeight="1">
      <c r="A380" s="869"/>
      <c r="B380" s="241" t="s">
        <v>126</v>
      </c>
      <c r="C380" s="230" t="s">
        <v>5</v>
      </c>
      <c r="D380" s="59">
        <f>D413+D439</f>
        <v>909559.34</v>
      </c>
      <c r="E380" s="59">
        <f>E413+E439</f>
        <v>396842.3</v>
      </c>
      <c r="F380" s="59">
        <f aca="true" t="shared" si="110" ref="D380:F386">F413+F439</f>
        <v>512717.04</v>
      </c>
      <c r="H380" s="321"/>
      <c r="I380" s="321"/>
      <c r="J380" s="321"/>
      <c r="K380" s="321"/>
      <c r="L380" s="321"/>
      <c r="M380" s="122"/>
      <c r="N380" s="122"/>
    </row>
    <row r="381" spans="1:14" ht="12.75">
      <c r="A381" s="221"/>
      <c r="B381" s="266" t="s">
        <v>227</v>
      </c>
      <c r="C381" s="190" t="s">
        <v>4</v>
      </c>
      <c r="D381" s="62">
        <f>D414+D440</f>
        <v>422472.64</v>
      </c>
      <c r="E381" s="62">
        <f>E414+E440</f>
        <v>362695</v>
      </c>
      <c r="F381" s="62">
        <f t="shared" si="110"/>
        <v>59777.64</v>
      </c>
      <c r="H381" s="189"/>
      <c r="I381" s="189"/>
      <c r="J381" s="189"/>
      <c r="K381" s="189"/>
      <c r="L381" s="189"/>
      <c r="M381" s="95"/>
      <c r="N381" s="95"/>
    </row>
    <row r="382" spans="1:14" ht="12.75">
      <c r="A382" s="221"/>
      <c r="B382" s="265"/>
      <c r="C382" s="191" t="s">
        <v>5</v>
      </c>
      <c r="D382" s="104">
        <f t="shared" si="110"/>
        <v>185681.41</v>
      </c>
      <c r="E382" s="104">
        <f>E415+E441</f>
        <v>123008</v>
      </c>
      <c r="F382" s="104">
        <f t="shared" si="110"/>
        <v>62673.41</v>
      </c>
      <c r="H382" s="189"/>
      <c r="I382" s="189"/>
      <c r="J382" s="189"/>
      <c r="K382" s="189"/>
      <c r="L382" s="189"/>
      <c r="M382" s="95"/>
      <c r="N382" s="95"/>
    </row>
    <row r="383" spans="1:14" ht="12.75">
      <c r="A383" s="221"/>
      <c r="B383" s="266" t="s">
        <v>228</v>
      </c>
      <c r="C383" s="190" t="s">
        <v>4</v>
      </c>
      <c r="D383" s="129">
        <f t="shared" si="110"/>
        <v>822648.55</v>
      </c>
      <c r="E383" s="129">
        <f>E416+E442</f>
        <v>534152</v>
      </c>
      <c r="F383" s="129">
        <f t="shared" si="110"/>
        <v>288496.55</v>
      </c>
      <c r="H383" s="189"/>
      <c r="I383" s="189"/>
      <c r="J383" s="189"/>
      <c r="K383" s="189"/>
      <c r="L383" s="189"/>
      <c r="M383" s="95"/>
      <c r="N383" s="95"/>
    </row>
    <row r="384" spans="1:14" ht="12.75">
      <c r="A384" s="221"/>
      <c r="B384" s="265"/>
      <c r="C384" s="191" t="s">
        <v>5</v>
      </c>
      <c r="D384" s="104">
        <f t="shared" si="110"/>
        <v>484476.33</v>
      </c>
      <c r="E384" s="104">
        <f>E417+E443</f>
        <v>147691</v>
      </c>
      <c r="F384" s="104">
        <f t="shared" si="110"/>
        <v>336785.33</v>
      </c>
      <c r="H384" s="189"/>
      <c r="I384" s="189"/>
      <c r="J384" s="189"/>
      <c r="K384" s="189"/>
      <c r="L384" s="189"/>
      <c r="M384" s="95"/>
      <c r="N384" s="95"/>
    </row>
    <row r="385" spans="1:14" ht="12.75">
      <c r="A385" s="221"/>
      <c r="B385" s="266" t="s">
        <v>229</v>
      </c>
      <c r="C385" s="190" t="s">
        <v>4</v>
      </c>
      <c r="D385" s="129">
        <f t="shared" si="110"/>
        <v>231641.66</v>
      </c>
      <c r="E385" s="129">
        <f>E418+E444</f>
        <v>150166</v>
      </c>
      <c r="F385" s="129">
        <f t="shared" si="110"/>
        <v>81475.66</v>
      </c>
      <c r="H385" s="189"/>
      <c r="I385" s="189"/>
      <c r="J385" s="189"/>
      <c r="K385" s="189"/>
      <c r="L385" s="189"/>
      <c r="M385" s="95"/>
      <c r="N385" s="95"/>
    </row>
    <row r="386" spans="1:14" ht="12.75">
      <c r="A386" s="221"/>
      <c r="B386" s="265"/>
      <c r="C386" s="191" t="s">
        <v>5</v>
      </c>
      <c r="D386" s="104">
        <f t="shared" si="110"/>
        <v>146368.3</v>
      </c>
      <c r="E386" s="104">
        <f>E419+E445</f>
        <v>33110</v>
      </c>
      <c r="F386" s="104">
        <f t="shared" si="110"/>
        <v>113258.3</v>
      </c>
      <c r="H386" s="189"/>
      <c r="I386" s="189"/>
      <c r="J386" s="189"/>
      <c r="K386" s="189"/>
      <c r="L386" s="189"/>
      <c r="M386" s="95"/>
      <c r="N386" s="95"/>
    </row>
    <row r="387" spans="1:14" s="57" customFormat="1" ht="12.75">
      <c r="A387" s="221"/>
      <c r="B387" s="154" t="s">
        <v>37</v>
      </c>
      <c r="C387" s="190" t="s">
        <v>4</v>
      </c>
      <c r="D387" s="62">
        <f aca="true" t="shared" si="111" ref="D387:F388">D389</f>
        <v>3688.01</v>
      </c>
      <c r="E387" s="129">
        <f t="shared" si="111"/>
        <v>1900.1</v>
      </c>
      <c r="F387" s="129">
        <f t="shared" si="111"/>
        <v>1787.91</v>
      </c>
      <c r="H387" s="122"/>
      <c r="I387" s="122"/>
      <c r="J387" s="122"/>
      <c r="K387" s="122"/>
      <c r="L387" s="122"/>
      <c r="M387" s="122"/>
      <c r="N387" s="122"/>
    </row>
    <row r="388" spans="1:14" s="57" customFormat="1" ht="12.75">
      <c r="A388" s="221"/>
      <c r="B388" s="225" t="s">
        <v>126</v>
      </c>
      <c r="C388" s="191" t="s">
        <v>5</v>
      </c>
      <c r="D388" s="62">
        <f t="shared" si="111"/>
        <v>16783</v>
      </c>
      <c r="E388" s="62">
        <f t="shared" si="111"/>
        <v>16622</v>
      </c>
      <c r="F388" s="62">
        <f t="shared" si="111"/>
        <v>161</v>
      </c>
      <c r="H388" s="122"/>
      <c r="I388" s="122"/>
      <c r="J388" s="122"/>
      <c r="K388" s="122"/>
      <c r="L388" s="122"/>
      <c r="M388" s="122"/>
      <c r="N388" s="122"/>
    </row>
    <row r="389" spans="1:14" s="57" customFormat="1" ht="27" customHeight="1">
      <c r="A389" s="869" t="s">
        <v>249</v>
      </c>
      <c r="B389" s="217" t="s">
        <v>56</v>
      </c>
      <c r="C389" s="190" t="s">
        <v>4</v>
      </c>
      <c r="D389" s="129">
        <f aca="true" t="shared" si="112" ref="D389:F390">D431+D448</f>
        <v>3688.01</v>
      </c>
      <c r="E389" s="129">
        <f t="shared" si="112"/>
        <v>1900.1</v>
      </c>
      <c r="F389" s="129">
        <f t="shared" si="112"/>
        <v>1787.91</v>
      </c>
      <c r="H389" s="122"/>
      <c r="I389" s="688"/>
      <c r="J389" s="122"/>
      <c r="K389" s="122"/>
      <c r="L389" s="122"/>
      <c r="M389" s="122"/>
      <c r="N389" s="122"/>
    </row>
    <row r="390" spans="1:6" s="57" customFormat="1" ht="27.75" customHeight="1">
      <c r="A390" s="869"/>
      <c r="B390" s="213"/>
      <c r="C390" s="191" t="s">
        <v>5</v>
      </c>
      <c r="D390" s="104">
        <f t="shared" si="112"/>
        <v>16783</v>
      </c>
      <c r="E390" s="104">
        <f t="shared" si="112"/>
        <v>16622</v>
      </c>
      <c r="F390" s="104">
        <f t="shared" si="112"/>
        <v>161</v>
      </c>
    </row>
    <row r="391" spans="1:6" s="57" customFormat="1" ht="25.5" customHeight="1">
      <c r="A391" s="869" t="s">
        <v>395</v>
      </c>
      <c r="B391" s="210" t="s">
        <v>248</v>
      </c>
      <c r="C391" s="221" t="s">
        <v>4</v>
      </c>
      <c r="D391" s="155">
        <f aca="true" t="shared" si="113" ref="D391:F392">D402+D404</f>
        <v>88532</v>
      </c>
      <c r="E391" s="155">
        <f>E402+E404</f>
        <v>4675</v>
      </c>
      <c r="F391" s="155">
        <f t="shared" si="113"/>
        <v>83857</v>
      </c>
    </row>
    <row r="392" spans="1:6" s="57" customFormat="1" ht="21.75" customHeight="1">
      <c r="A392" s="869"/>
      <c r="B392" s="225" t="s">
        <v>10</v>
      </c>
      <c r="C392" s="222" t="s">
        <v>5</v>
      </c>
      <c r="D392" s="157">
        <f t="shared" si="113"/>
        <v>237553</v>
      </c>
      <c r="E392" s="157">
        <f>E403+E405</f>
        <v>0</v>
      </c>
      <c r="F392" s="157">
        <f t="shared" si="113"/>
        <v>237553</v>
      </c>
    </row>
    <row r="393" spans="1:6" s="57" customFormat="1" ht="12.75" customHeight="1" hidden="1">
      <c r="A393" s="221"/>
      <c r="B393" s="154" t="s">
        <v>29</v>
      </c>
      <c r="C393" s="190" t="s">
        <v>4</v>
      </c>
      <c r="D393" s="61"/>
      <c r="E393" s="61"/>
      <c r="F393" s="61"/>
    </row>
    <row r="394" spans="1:6" s="57" customFormat="1" ht="12.75" customHeight="1" hidden="1">
      <c r="A394" s="221"/>
      <c r="B394" s="487"/>
      <c r="C394" s="191" t="s">
        <v>5</v>
      </c>
      <c r="D394" s="225"/>
      <c r="E394" s="225"/>
      <c r="F394" s="225"/>
    </row>
    <row r="395" spans="1:6" s="57" customFormat="1" ht="12.75" customHeight="1" hidden="1">
      <c r="A395" s="221"/>
      <c r="B395" s="311" t="s">
        <v>43</v>
      </c>
      <c r="C395" s="190" t="s">
        <v>4</v>
      </c>
      <c r="D395" s="61"/>
      <c r="E395" s="61"/>
      <c r="F395" s="61"/>
    </row>
    <row r="396" spans="1:6" s="57" customFormat="1" ht="12.75" customHeight="1" hidden="1">
      <c r="A396" s="221"/>
      <c r="B396" s="265"/>
      <c r="C396" s="191" t="s">
        <v>5</v>
      </c>
      <c r="D396" s="61"/>
      <c r="E396" s="61"/>
      <c r="F396" s="61"/>
    </row>
    <row r="397" spans="1:6" s="57" customFormat="1" ht="12.75" customHeight="1" hidden="1">
      <c r="A397" s="221"/>
      <c r="B397" s="311" t="s">
        <v>30</v>
      </c>
      <c r="C397" s="98" t="s">
        <v>4</v>
      </c>
      <c r="D397" s="217"/>
      <c r="E397" s="217"/>
      <c r="F397" s="217"/>
    </row>
    <row r="398" spans="1:6" s="57" customFormat="1" ht="0.75" customHeight="1">
      <c r="A398" s="221"/>
      <c r="B398" s="265" t="s">
        <v>31</v>
      </c>
      <c r="C398" s="191" t="s">
        <v>5</v>
      </c>
      <c r="D398" s="225"/>
      <c r="E398" s="225"/>
      <c r="F398" s="225"/>
    </row>
    <row r="399" spans="1:6" s="57" customFormat="1" ht="15" customHeight="1">
      <c r="A399" s="221"/>
      <c r="B399" s="701" t="s">
        <v>191</v>
      </c>
      <c r="C399" s="702"/>
      <c r="D399" s="702"/>
      <c r="E399" s="702"/>
      <c r="F399" s="703"/>
    </row>
    <row r="400" spans="1:6" s="57" customFormat="1" ht="18" customHeight="1">
      <c r="A400" s="221"/>
      <c r="B400" s="240" t="s">
        <v>218</v>
      </c>
      <c r="C400" s="299" t="s">
        <v>4</v>
      </c>
      <c r="D400" s="56">
        <f aca="true" t="shared" si="114" ref="D400:F401">D402+D404</f>
        <v>88532</v>
      </c>
      <c r="E400" s="56">
        <f>E402+E404</f>
        <v>4675</v>
      </c>
      <c r="F400" s="56">
        <f t="shared" si="114"/>
        <v>83857</v>
      </c>
    </row>
    <row r="401" spans="1:6" s="57" customFormat="1" ht="12.75">
      <c r="A401" s="221"/>
      <c r="B401" s="241" t="s">
        <v>126</v>
      </c>
      <c r="C401" s="230" t="s">
        <v>5</v>
      </c>
      <c r="D401" s="187">
        <f t="shared" si="114"/>
        <v>237553</v>
      </c>
      <c r="E401" s="187">
        <f>E403+E405</f>
        <v>0</v>
      </c>
      <c r="F401" s="187">
        <f t="shared" si="114"/>
        <v>237553</v>
      </c>
    </row>
    <row r="402" spans="1:6" ht="12.75">
      <c r="A402" s="221"/>
      <c r="B402" s="266" t="s">
        <v>227</v>
      </c>
      <c r="C402" s="190" t="s">
        <v>4</v>
      </c>
      <c r="D402" s="129">
        <f aca="true" t="shared" si="115" ref="D402:F405">D425</f>
        <v>88532</v>
      </c>
      <c r="E402" s="129">
        <f>E425</f>
        <v>4675</v>
      </c>
      <c r="F402" s="129">
        <f t="shared" si="115"/>
        <v>83857</v>
      </c>
    </row>
    <row r="403" spans="1:6" ht="12.75">
      <c r="A403" s="221"/>
      <c r="B403" s="265"/>
      <c r="C403" s="191" t="s">
        <v>5</v>
      </c>
      <c r="D403" s="104">
        <f t="shared" si="115"/>
        <v>168159</v>
      </c>
      <c r="E403" s="104">
        <f>E426</f>
        <v>0</v>
      </c>
      <c r="F403" s="104">
        <f t="shared" si="115"/>
        <v>168159</v>
      </c>
    </row>
    <row r="404" spans="1:6" s="68" customFormat="1" ht="12.75">
      <c r="A404" s="98"/>
      <c r="B404" s="519" t="s">
        <v>228</v>
      </c>
      <c r="C404" s="128" t="s">
        <v>4</v>
      </c>
      <c r="D404" s="218">
        <f t="shared" si="115"/>
        <v>0</v>
      </c>
      <c r="E404" s="218">
        <f>E427</f>
        <v>0</v>
      </c>
      <c r="F404" s="218">
        <f t="shared" si="115"/>
        <v>0</v>
      </c>
    </row>
    <row r="405" spans="1:6" s="68" customFormat="1" ht="12.75">
      <c r="A405" s="98"/>
      <c r="B405" s="520"/>
      <c r="C405" s="103" t="s">
        <v>5</v>
      </c>
      <c r="D405" s="250">
        <f t="shared" si="115"/>
        <v>69394</v>
      </c>
      <c r="E405" s="250">
        <f>E428</f>
        <v>0</v>
      </c>
      <c r="F405" s="250">
        <f t="shared" si="115"/>
        <v>69394</v>
      </c>
    </row>
    <row r="406" spans="1:6" ht="12.75">
      <c r="A406" s="221"/>
      <c r="B406" s="311" t="s">
        <v>126</v>
      </c>
      <c r="C406" s="98"/>
      <c r="D406" s="62"/>
      <c r="E406" s="62"/>
      <c r="F406" s="62"/>
    </row>
    <row r="407" spans="1:6" s="57" customFormat="1" ht="23.25" customHeight="1" hidden="1">
      <c r="A407" s="869" t="s">
        <v>246</v>
      </c>
      <c r="B407" s="889" t="s">
        <v>270</v>
      </c>
      <c r="C407" s="304" t="s">
        <v>4</v>
      </c>
      <c r="D407" s="305">
        <f aca="true" t="shared" si="116" ref="D407:F408">D409+D420</f>
        <v>1397813</v>
      </c>
      <c r="E407" s="305">
        <f t="shared" si="116"/>
        <v>1051849</v>
      </c>
      <c r="F407" s="305">
        <f t="shared" si="116"/>
        <v>345964</v>
      </c>
    </row>
    <row r="408" spans="1:6" s="57" customFormat="1" ht="28.5" customHeight="1" hidden="1">
      <c r="A408" s="869"/>
      <c r="B408" s="890"/>
      <c r="C408" s="309" t="s">
        <v>5</v>
      </c>
      <c r="D408" s="306">
        <f t="shared" si="116"/>
        <v>1013141</v>
      </c>
      <c r="E408" s="306">
        <f t="shared" si="116"/>
        <v>303809</v>
      </c>
      <c r="F408" s="306">
        <f t="shared" si="116"/>
        <v>709332</v>
      </c>
    </row>
    <row r="409" spans="1:6" s="57" customFormat="1" ht="12.75" hidden="1">
      <c r="A409" s="221"/>
      <c r="B409" s="210" t="s">
        <v>24</v>
      </c>
      <c r="C409" s="221" t="s">
        <v>4</v>
      </c>
      <c r="D409" s="155">
        <f aca="true" t="shared" si="117" ref="D409:F410">D412+D429</f>
        <v>1309281</v>
      </c>
      <c r="E409" s="155">
        <f>E412+E429</f>
        <v>1047174</v>
      </c>
      <c r="F409" s="155">
        <f t="shared" si="117"/>
        <v>262107</v>
      </c>
    </row>
    <row r="410" spans="1:6" s="57" customFormat="1" ht="12.75" hidden="1">
      <c r="A410" s="221"/>
      <c r="B410" s="225" t="s">
        <v>10</v>
      </c>
      <c r="C410" s="222" t="s">
        <v>5</v>
      </c>
      <c r="D410" s="155">
        <f t="shared" si="117"/>
        <v>775588</v>
      </c>
      <c r="E410" s="155">
        <f>E413+E430</f>
        <v>303809</v>
      </c>
      <c r="F410" s="155">
        <f t="shared" si="117"/>
        <v>471779</v>
      </c>
    </row>
    <row r="411" spans="1:6" s="57" customFormat="1" ht="15" customHeight="1" hidden="1">
      <c r="A411" s="221"/>
      <c r="B411" s="701" t="s">
        <v>191</v>
      </c>
      <c r="C411" s="702"/>
      <c r="D411" s="702"/>
      <c r="E411" s="702"/>
      <c r="F411" s="703"/>
    </row>
    <row r="412" spans="1:6" s="57" customFormat="1" ht="18" customHeight="1" hidden="1">
      <c r="A412" s="221"/>
      <c r="B412" s="240" t="s">
        <v>218</v>
      </c>
      <c r="C412" s="299" t="s">
        <v>4</v>
      </c>
      <c r="D412" s="56">
        <f aca="true" t="shared" si="118" ref="D412:F413">D414+D416+D418</f>
        <v>1309120</v>
      </c>
      <c r="E412" s="56">
        <f t="shared" si="118"/>
        <v>1047013</v>
      </c>
      <c r="F412" s="56">
        <f t="shared" si="118"/>
        <v>262107</v>
      </c>
    </row>
    <row r="413" spans="1:6" s="57" customFormat="1" ht="12.75" hidden="1">
      <c r="A413" s="221"/>
      <c r="B413" s="241" t="s">
        <v>126</v>
      </c>
      <c r="C413" s="230" t="s">
        <v>5</v>
      </c>
      <c r="D413" s="59">
        <f t="shared" si="118"/>
        <v>775427</v>
      </c>
      <c r="E413" s="59">
        <f t="shared" si="118"/>
        <v>303809</v>
      </c>
      <c r="F413" s="59">
        <f t="shared" si="118"/>
        <v>471618</v>
      </c>
    </row>
    <row r="414" spans="1:6" ht="12.75" hidden="1">
      <c r="A414" s="221"/>
      <c r="B414" s="266" t="s">
        <v>227</v>
      </c>
      <c r="C414" s="190" t="s">
        <v>4</v>
      </c>
      <c r="D414" s="129">
        <f aca="true" t="shared" si="119" ref="D414:F421">D612+D808</f>
        <v>394092</v>
      </c>
      <c r="E414" s="129">
        <f aca="true" t="shared" si="120" ref="E414:E421">E612+E808</f>
        <v>362695</v>
      </c>
      <c r="F414" s="129">
        <f t="shared" si="119"/>
        <v>31397</v>
      </c>
    </row>
    <row r="415" spans="1:6" ht="12.75" hidden="1">
      <c r="A415" s="221"/>
      <c r="B415" s="265"/>
      <c r="C415" s="191" t="s">
        <v>5</v>
      </c>
      <c r="D415" s="104">
        <f t="shared" si="119"/>
        <v>180325</v>
      </c>
      <c r="E415" s="104">
        <f t="shared" si="120"/>
        <v>123008</v>
      </c>
      <c r="F415" s="104">
        <f t="shared" si="119"/>
        <v>57317</v>
      </c>
    </row>
    <row r="416" spans="1:6" ht="12.75" hidden="1">
      <c r="A416" s="221"/>
      <c r="B416" s="266" t="s">
        <v>228</v>
      </c>
      <c r="C416" s="128" t="s">
        <v>4</v>
      </c>
      <c r="D416" s="129">
        <f t="shared" si="119"/>
        <v>709832</v>
      </c>
      <c r="E416" s="129">
        <f t="shared" si="120"/>
        <v>534152</v>
      </c>
      <c r="F416" s="129">
        <f t="shared" si="119"/>
        <v>175680</v>
      </c>
    </row>
    <row r="417" spans="1:6" ht="12.75" hidden="1">
      <c r="A417" s="221"/>
      <c r="B417" s="265"/>
      <c r="C417" s="103" t="s">
        <v>5</v>
      </c>
      <c r="D417" s="104">
        <f t="shared" si="119"/>
        <v>463202</v>
      </c>
      <c r="E417" s="104">
        <f t="shared" si="120"/>
        <v>147691</v>
      </c>
      <c r="F417" s="104">
        <f t="shared" si="119"/>
        <v>315511</v>
      </c>
    </row>
    <row r="418" spans="1:6" ht="12.75" hidden="1">
      <c r="A418" s="221"/>
      <c r="B418" s="266" t="s">
        <v>229</v>
      </c>
      <c r="C418" s="128" t="s">
        <v>4</v>
      </c>
      <c r="D418" s="129">
        <f t="shared" si="119"/>
        <v>205196</v>
      </c>
      <c r="E418" s="129">
        <f t="shared" si="120"/>
        <v>150166</v>
      </c>
      <c r="F418" s="129">
        <f t="shared" si="119"/>
        <v>55030</v>
      </c>
    </row>
    <row r="419" spans="1:6" ht="12.75" hidden="1">
      <c r="A419" s="221"/>
      <c r="B419" s="265"/>
      <c r="C419" s="103" t="s">
        <v>5</v>
      </c>
      <c r="D419" s="104">
        <f t="shared" si="119"/>
        <v>131900</v>
      </c>
      <c r="E419" s="104">
        <f t="shared" si="120"/>
        <v>33110</v>
      </c>
      <c r="F419" s="104">
        <f t="shared" si="119"/>
        <v>98790</v>
      </c>
    </row>
    <row r="420" spans="1:6" s="57" customFormat="1" ht="12.75" hidden="1">
      <c r="A420" s="221"/>
      <c r="B420" s="210" t="s">
        <v>248</v>
      </c>
      <c r="C420" s="221" t="s">
        <v>4</v>
      </c>
      <c r="D420" s="129">
        <f t="shared" si="119"/>
        <v>88532</v>
      </c>
      <c r="E420" s="129">
        <f t="shared" si="120"/>
        <v>4675</v>
      </c>
      <c r="F420" s="129">
        <f t="shared" si="119"/>
        <v>83857</v>
      </c>
    </row>
    <row r="421" spans="1:6" s="57" customFormat="1" ht="12.75" hidden="1">
      <c r="A421" s="221"/>
      <c r="B421" s="225" t="s">
        <v>10</v>
      </c>
      <c r="C421" s="222" t="s">
        <v>5</v>
      </c>
      <c r="D421" s="104">
        <f t="shared" si="119"/>
        <v>237553</v>
      </c>
      <c r="E421" s="104">
        <f t="shared" si="120"/>
        <v>0</v>
      </c>
      <c r="F421" s="104">
        <f t="shared" si="119"/>
        <v>237553</v>
      </c>
    </row>
    <row r="422" spans="1:6" s="57" customFormat="1" ht="15" customHeight="1" hidden="1">
      <c r="A422" s="221"/>
      <c r="B422" s="701" t="s">
        <v>191</v>
      </c>
      <c r="C422" s="702"/>
      <c r="D422" s="702"/>
      <c r="E422" s="702"/>
      <c r="F422" s="703"/>
    </row>
    <row r="423" spans="1:6" s="57" customFormat="1" ht="18" customHeight="1" hidden="1">
      <c r="A423" s="221"/>
      <c r="B423" s="240" t="s">
        <v>218</v>
      </c>
      <c r="C423" s="299" t="s">
        <v>4</v>
      </c>
      <c r="D423" s="56">
        <f aca="true" t="shared" si="121" ref="D423:F424">D425+D427</f>
        <v>88532</v>
      </c>
      <c r="E423" s="56">
        <f>E425+E427</f>
        <v>4675</v>
      </c>
      <c r="F423" s="56">
        <f t="shared" si="121"/>
        <v>83857</v>
      </c>
    </row>
    <row r="424" spans="1:6" s="57" customFormat="1" ht="12.75" hidden="1">
      <c r="A424" s="221"/>
      <c r="B424" s="241" t="s">
        <v>126</v>
      </c>
      <c r="C424" s="230" t="s">
        <v>5</v>
      </c>
      <c r="D424" s="187">
        <f t="shared" si="121"/>
        <v>237553</v>
      </c>
      <c r="E424" s="187">
        <f>E426+E428</f>
        <v>0</v>
      </c>
      <c r="F424" s="187">
        <f t="shared" si="121"/>
        <v>237553</v>
      </c>
    </row>
    <row r="425" spans="1:6" ht="12.75" hidden="1">
      <c r="A425" s="221"/>
      <c r="B425" s="266" t="s">
        <v>227</v>
      </c>
      <c r="C425" s="190" t="s">
        <v>4</v>
      </c>
      <c r="D425" s="129">
        <f aca="true" t="shared" si="122" ref="D425:F426">D622+D818</f>
        <v>88532</v>
      </c>
      <c r="E425" s="129">
        <f t="shared" si="122"/>
        <v>4675</v>
      </c>
      <c r="F425" s="129">
        <f t="shared" si="122"/>
        <v>83857</v>
      </c>
    </row>
    <row r="426" spans="1:6" ht="12.75" hidden="1">
      <c r="A426" s="221"/>
      <c r="B426" s="265"/>
      <c r="C426" s="191" t="s">
        <v>5</v>
      </c>
      <c r="D426" s="104">
        <f t="shared" si="122"/>
        <v>168159</v>
      </c>
      <c r="E426" s="62">
        <f t="shared" si="122"/>
        <v>0</v>
      </c>
      <c r="F426" s="62">
        <f t="shared" si="122"/>
        <v>168159</v>
      </c>
    </row>
    <row r="427" spans="1:6" s="68" customFormat="1" ht="12.75" hidden="1">
      <c r="A427" s="98"/>
      <c r="B427" s="519" t="s">
        <v>228</v>
      </c>
      <c r="C427" s="128" t="s">
        <v>4</v>
      </c>
      <c r="D427" s="411">
        <f>SUM(E427:F427)</f>
        <v>0</v>
      </c>
      <c r="E427" s="218"/>
      <c r="F427" s="218">
        <f>F624</f>
        <v>0</v>
      </c>
    </row>
    <row r="428" spans="1:6" s="68" customFormat="1" ht="12.75" hidden="1">
      <c r="A428" s="98"/>
      <c r="B428" s="520"/>
      <c r="C428" s="103" t="s">
        <v>5</v>
      </c>
      <c r="D428" s="528">
        <f>SUM(E428:F428)</f>
        <v>69394</v>
      </c>
      <c r="E428" s="250"/>
      <c r="F428" s="250">
        <f>F625</f>
        <v>69394</v>
      </c>
    </row>
    <row r="429" spans="1:6" s="57" customFormat="1" ht="12.75" hidden="1">
      <c r="A429" s="221"/>
      <c r="B429" s="154" t="s">
        <v>37</v>
      </c>
      <c r="C429" s="190" t="s">
        <v>4</v>
      </c>
      <c r="D429" s="62">
        <f aca="true" t="shared" si="123" ref="D429:F430">D431</f>
        <v>161</v>
      </c>
      <c r="E429" s="62">
        <f t="shared" si="123"/>
        <v>161</v>
      </c>
      <c r="F429" s="62">
        <f t="shared" si="123"/>
        <v>0</v>
      </c>
    </row>
    <row r="430" spans="1:6" s="57" customFormat="1" ht="12.75" hidden="1">
      <c r="A430" s="221"/>
      <c r="B430" s="225" t="s">
        <v>126</v>
      </c>
      <c r="C430" s="191" t="s">
        <v>5</v>
      </c>
      <c r="D430" s="62">
        <f t="shared" si="123"/>
        <v>161</v>
      </c>
      <c r="E430" s="62">
        <f t="shared" si="123"/>
        <v>0</v>
      </c>
      <c r="F430" s="62">
        <f t="shared" si="123"/>
        <v>161</v>
      </c>
    </row>
    <row r="431" spans="1:6" s="57" customFormat="1" ht="12.75" hidden="1">
      <c r="A431" s="221"/>
      <c r="B431" s="217" t="s">
        <v>56</v>
      </c>
      <c r="C431" s="190" t="s">
        <v>4</v>
      </c>
      <c r="D431" s="129">
        <f aca="true" t="shared" si="124" ref="D431:F432">D861</f>
        <v>161</v>
      </c>
      <c r="E431" s="129">
        <f t="shared" si="124"/>
        <v>161</v>
      </c>
      <c r="F431" s="129">
        <f t="shared" si="124"/>
        <v>0</v>
      </c>
    </row>
    <row r="432" spans="1:6" s="57" customFormat="1" ht="12.75" hidden="1">
      <c r="A432" s="221"/>
      <c r="B432" s="213"/>
      <c r="C432" s="191" t="s">
        <v>5</v>
      </c>
      <c r="D432" s="62">
        <f t="shared" si="124"/>
        <v>161</v>
      </c>
      <c r="E432" s="104">
        <f t="shared" si="124"/>
        <v>0</v>
      </c>
      <c r="F432" s="104">
        <f t="shared" si="124"/>
        <v>161</v>
      </c>
    </row>
    <row r="433" spans="1:6" s="57" customFormat="1" ht="24.75" customHeight="1" hidden="1">
      <c r="A433" s="869" t="s">
        <v>210</v>
      </c>
      <c r="B433" s="886" t="s">
        <v>271</v>
      </c>
      <c r="C433" s="319" t="s">
        <v>4</v>
      </c>
      <c r="D433" s="307">
        <f aca="true" t="shared" si="125" ref="D433:F434">D456+D464+D494+D532</f>
        <v>330936.36000000004</v>
      </c>
      <c r="E433" s="307">
        <f>E456+E464+E494+E532</f>
        <v>161505.6</v>
      </c>
      <c r="F433" s="307">
        <f t="shared" si="125"/>
        <v>169430.76</v>
      </c>
    </row>
    <row r="434" spans="1:11" s="57" customFormat="1" ht="18" customHeight="1" hidden="1">
      <c r="A434" s="869"/>
      <c r="B434" s="887"/>
      <c r="C434" s="320" t="s">
        <v>5</v>
      </c>
      <c r="D434" s="308">
        <f t="shared" si="125"/>
        <v>150754.34</v>
      </c>
      <c r="E434" s="308">
        <f>E457+E465+E495+E533</f>
        <v>109655.29999999999</v>
      </c>
      <c r="F434" s="308">
        <f t="shared" si="125"/>
        <v>41099.04</v>
      </c>
      <c r="I434" s="57" t="s">
        <v>396</v>
      </c>
      <c r="J434" s="57">
        <v>58</v>
      </c>
      <c r="K434" s="357">
        <f>K435+K436+K437</f>
        <v>41099.04</v>
      </c>
    </row>
    <row r="435" spans="1:11" s="57" customFormat="1" ht="12.75" hidden="1">
      <c r="A435" s="221"/>
      <c r="B435" s="210" t="s">
        <v>24</v>
      </c>
      <c r="C435" s="221" t="s">
        <v>4</v>
      </c>
      <c r="D435" s="155">
        <f aca="true" t="shared" si="126" ref="D435:F436">D438+D446</f>
        <v>330936.36</v>
      </c>
      <c r="E435" s="155">
        <f t="shared" si="126"/>
        <v>161505.6</v>
      </c>
      <c r="F435" s="155">
        <f t="shared" si="126"/>
        <v>169430.76</v>
      </c>
      <c r="J435" s="57" t="s">
        <v>76</v>
      </c>
      <c r="K435" s="206">
        <f>F441</f>
        <v>5356.410000000001</v>
      </c>
    </row>
    <row r="436" spans="1:11" s="57" customFormat="1" ht="12.75" hidden="1">
      <c r="A436" s="221"/>
      <c r="B436" s="225" t="s">
        <v>10</v>
      </c>
      <c r="C436" s="222" t="s">
        <v>5</v>
      </c>
      <c r="D436" s="155">
        <f t="shared" si="126"/>
        <v>150754.34</v>
      </c>
      <c r="E436" s="155">
        <f t="shared" si="126"/>
        <v>109655.29999999999</v>
      </c>
      <c r="F436" s="155">
        <f t="shared" si="126"/>
        <v>41099.04</v>
      </c>
      <c r="J436" s="57" t="s">
        <v>397</v>
      </c>
      <c r="K436" s="206">
        <f>F443</f>
        <v>21274.33</v>
      </c>
    </row>
    <row r="437" spans="1:11" s="57" customFormat="1" ht="15" customHeight="1" hidden="1">
      <c r="A437" s="221"/>
      <c r="B437" s="701" t="s">
        <v>191</v>
      </c>
      <c r="C437" s="702"/>
      <c r="D437" s="702"/>
      <c r="E437" s="758"/>
      <c r="F437" s="703"/>
      <c r="J437" s="57" t="s">
        <v>398</v>
      </c>
      <c r="K437" s="206">
        <f>F445</f>
        <v>14468.3</v>
      </c>
    </row>
    <row r="438" spans="1:6" s="57" customFormat="1" ht="18" customHeight="1" hidden="1">
      <c r="A438" s="221"/>
      <c r="B438" s="240" t="s">
        <v>218</v>
      </c>
      <c r="C438" s="299" t="s">
        <v>4</v>
      </c>
      <c r="D438" s="303">
        <f>E438+F438</f>
        <v>327409.35</v>
      </c>
      <c r="E438" s="56">
        <f>E456+E494+E532</f>
        <v>159766.5</v>
      </c>
      <c r="F438" s="313">
        <f>F440+F442+F444</f>
        <v>167642.85</v>
      </c>
    </row>
    <row r="439" spans="1:11" s="57" customFormat="1" ht="12.75" hidden="1">
      <c r="A439" s="221"/>
      <c r="B439" s="241" t="s">
        <v>126</v>
      </c>
      <c r="C439" s="230" t="s">
        <v>5</v>
      </c>
      <c r="D439" s="303">
        <f>E439+F439</f>
        <v>134132.34</v>
      </c>
      <c r="E439" s="59">
        <f>E457+E495+E533</f>
        <v>93033.29999999999</v>
      </c>
      <c r="F439" s="314">
        <f>F441+F443+F445</f>
        <v>41099.04</v>
      </c>
      <c r="J439" s="57" t="s">
        <v>75</v>
      </c>
      <c r="K439" s="357">
        <f>F487</f>
        <v>0</v>
      </c>
    </row>
    <row r="440" spans="1:6" ht="12.75" hidden="1">
      <c r="A440" s="221"/>
      <c r="B440" s="266" t="s">
        <v>227</v>
      </c>
      <c r="C440" s="190" t="s">
        <v>4</v>
      </c>
      <c r="D440" s="129">
        <f aca="true" t="shared" si="127" ref="D440:D445">D458+D496+D534</f>
        <v>28380.640000000003</v>
      </c>
      <c r="E440" s="62">
        <f aca="true" t="shared" si="128" ref="E440:F445">E458+E496+E534</f>
        <v>0</v>
      </c>
      <c r="F440" s="62">
        <f t="shared" si="128"/>
        <v>28380.640000000003</v>
      </c>
    </row>
    <row r="441" spans="1:11" ht="12.75" hidden="1">
      <c r="A441" s="221"/>
      <c r="B441" s="265"/>
      <c r="C441" s="191" t="s">
        <v>5</v>
      </c>
      <c r="D441" s="104">
        <f t="shared" si="127"/>
        <v>5356.410000000001</v>
      </c>
      <c r="E441" s="104">
        <f t="shared" si="128"/>
        <v>0</v>
      </c>
      <c r="F441" s="104">
        <f t="shared" si="128"/>
        <v>5356.410000000001</v>
      </c>
      <c r="J441" s="29" t="s">
        <v>399</v>
      </c>
      <c r="K441" s="357">
        <f>K434+K439</f>
        <v>41099.04</v>
      </c>
    </row>
    <row r="442" spans="1:6" ht="12.75" hidden="1">
      <c r="A442" s="221"/>
      <c r="B442" s="266" t="s">
        <v>228</v>
      </c>
      <c r="C442" s="128" t="s">
        <v>4</v>
      </c>
      <c r="D442" s="62">
        <f t="shared" si="127"/>
        <v>112816.55</v>
      </c>
      <c r="E442" s="129">
        <f t="shared" si="128"/>
        <v>0</v>
      </c>
      <c r="F442" s="129">
        <f t="shared" si="128"/>
        <v>112816.55</v>
      </c>
    </row>
    <row r="443" spans="1:6" ht="12.75" hidden="1">
      <c r="A443" s="221"/>
      <c r="B443" s="265"/>
      <c r="C443" s="103" t="s">
        <v>5</v>
      </c>
      <c r="D443" s="104">
        <f t="shared" si="127"/>
        <v>21274.33</v>
      </c>
      <c r="E443" s="104">
        <f>E461+E499+E537</f>
        <v>0</v>
      </c>
      <c r="F443" s="104">
        <f>F461+F499+F537</f>
        <v>21274.33</v>
      </c>
    </row>
    <row r="444" spans="1:6" ht="12.75" hidden="1">
      <c r="A444" s="221"/>
      <c r="B444" s="266" t="s">
        <v>229</v>
      </c>
      <c r="C444" s="128" t="s">
        <v>4</v>
      </c>
      <c r="D444" s="129">
        <f t="shared" si="127"/>
        <v>26445.66</v>
      </c>
      <c r="E444" s="129">
        <f t="shared" si="128"/>
        <v>0</v>
      </c>
      <c r="F444" s="129">
        <f t="shared" si="128"/>
        <v>26445.66</v>
      </c>
    </row>
    <row r="445" spans="1:9" ht="12.75" hidden="1">
      <c r="A445" s="221"/>
      <c r="B445" s="265"/>
      <c r="C445" s="103" t="s">
        <v>5</v>
      </c>
      <c r="D445" s="104">
        <f t="shared" si="127"/>
        <v>14468.3</v>
      </c>
      <c r="E445" s="104">
        <f t="shared" si="128"/>
        <v>0</v>
      </c>
      <c r="F445" s="104">
        <f t="shared" si="128"/>
        <v>14468.3</v>
      </c>
      <c r="I445" s="29" t="s">
        <v>247</v>
      </c>
    </row>
    <row r="446" spans="1:6" s="57" customFormat="1" ht="12.75" hidden="1">
      <c r="A446" s="221"/>
      <c r="B446" s="154" t="s">
        <v>37</v>
      </c>
      <c r="C446" s="190" t="s">
        <v>4</v>
      </c>
      <c r="D446" s="129">
        <f aca="true" t="shared" si="129" ref="D446:F447">D448</f>
        <v>3527.01</v>
      </c>
      <c r="E446" s="129">
        <f t="shared" si="129"/>
        <v>1739.1</v>
      </c>
      <c r="F446" s="129">
        <f t="shared" si="129"/>
        <v>1787.91</v>
      </c>
    </row>
    <row r="447" spans="1:6" s="57" customFormat="1" ht="12.75" hidden="1">
      <c r="A447" s="221"/>
      <c r="B447" s="225" t="s">
        <v>126</v>
      </c>
      <c r="C447" s="191" t="s">
        <v>5</v>
      </c>
      <c r="D447" s="62">
        <f t="shared" si="129"/>
        <v>16622</v>
      </c>
      <c r="E447" s="62">
        <f t="shared" si="129"/>
        <v>16622</v>
      </c>
      <c r="F447" s="62">
        <f t="shared" si="129"/>
        <v>0</v>
      </c>
    </row>
    <row r="448" spans="1:6" s="57" customFormat="1" ht="12.75" hidden="1">
      <c r="A448" s="221"/>
      <c r="B448" s="217" t="s">
        <v>56</v>
      </c>
      <c r="C448" s="190" t="s">
        <v>4</v>
      </c>
      <c r="D448" s="129">
        <f aca="true" t="shared" si="130" ref="D448:F449">D466</f>
        <v>3527.01</v>
      </c>
      <c r="E448" s="129">
        <f t="shared" si="130"/>
        <v>1739.1</v>
      </c>
      <c r="F448" s="129">
        <f t="shared" si="130"/>
        <v>1787.91</v>
      </c>
    </row>
    <row r="449" spans="1:6" s="57" customFormat="1" ht="12.75" hidden="1">
      <c r="A449" s="221"/>
      <c r="B449" s="213"/>
      <c r="C449" s="191" t="s">
        <v>5</v>
      </c>
      <c r="D449" s="104">
        <f t="shared" si="130"/>
        <v>16622</v>
      </c>
      <c r="E449" s="104">
        <f t="shared" si="130"/>
        <v>16622</v>
      </c>
      <c r="F449" s="104">
        <f t="shared" si="130"/>
        <v>0</v>
      </c>
    </row>
    <row r="450" spans="1:6" s="57" customFormat="1" ht="12.75">
      <c r="A450" s="221"/>
      <c r="B450" s="823" t="s">
        <v>55</v>
      </c>
      <c r="C450" s="824"/>
      <c r="D450" s="825"/>
      <c r="E450" s="824"/>
      <c r="F450" s="842"/>
    </row>
    <row r="451" spans="1:6" ht="12.75">
      <c r="A451" s="221"/>
      <c r="B451" s="789" t="s">
        <v>8</v>
      </c>
      <c r="C451" s="710"/>
      <c r="D451" s="710"/>
      <c r="E451" s="710"/>
      <c r="F451" s="711"/>
    </row>
    <row r="452" spans="1:6" ht="12.75">
      <c r="A452" s="221"/>
      <c r="B452" s="61" t="s">
        <v>12</v>
      </c>
      <c r="C452" s="60" t="s">
        <v>4</v>
      </c>
      <c r="D452" s="62">
        <f aca="true" t="shared" si="131" ref="D452:F453">D454</f>
        <v>158304.1</v>
      </c>
      <c r="E452" s="62">
        <f>E454</f>
        <v>156516.19</v>
      </c>
      <c r="F452" s="62">
        <f t="shared" si="131"/>
        <v>1787.91</v>
      </c>
    </row>
    <row r="453" spans="1:6" ht="13.5" thickBot="1">
      <c r="A453" s="221"/>
      <c r="B453" s="209"/>
      <c r="C453" s="202" t="s">
        <v>5</v>
      </c>
      <c r="D453" s="203">
        <f t="shared" si="131"/>
        <v>131444.08</v>
      </c>
      <c r="E453" s="203">
        <f>E455</f>
        <v>105657.9</v>
      </c>
      <c r="F453" s="203">
        <f t="shared" si="131"/>
        <v>25786.18</v>
      </c>
    </row>
    <row r="454" spans="1:6" ht="15" customHeight="1">
      <c r="A454" s="221"/>
      <c r="B454" s="210" t="s">
        <v>24</v>
      </c>
      <c r="C454" s="124" t="s">
        <v>4</v>
      </c>
      <c r="D454" s="155">
        <f aca="true" t="shared" si="132" ref="D454:F455">D456+D464</f>
        <v>158304.1</v>
      </c>
      <c r="E454" s="155">
        <f t="shared" si="132"/>
        <v>156516.19</v>
      </c>
      <c r="F454" s="155">
        <f t="shared" si="132"/>
        <v>1787.91</v>
      </c>
    </row>
    <row r="455" spans="1:6" ht="12.75">
      <c r="A455" s="221"/>
      <c r="B455" s="225" t="s">
        <v>10</v>
      </c>
      <c r="C455" s="156" t="s">
        <v>5</v>
      </c>
      <c r="D455" s="157">
        <f t="shared" si="132"/>
        <v>131444.08</v>
      </c>
      <c r="E455" s="157">
        <f t="shared" si="132"/>
        <v>105657.9</v>
      </c>
      <c r="F455" s="157">
        <f t="shared" si="132"/>
        <v>25786.18</v>
      </c>
    </row>
    <row r="456" spans="1:6" s="57" customFormat="1" ht="19.5" customHeight="1">
      <c r="A456" s="849" t="s">
        <v>210</v>
      </c>
      <c r="B456" s="884" t="s">
        <v>220</v>
      </c>
      <c r="C456" s="342" t="s">
        <v>4</v>
      </c>
      <c r="D456" s="343">
        <f>E456+F456</f>
        <v>154777.09</v>
      </c>
      <c r="E456" s="275">
        <f>E468+E476</f>
        <v>154777.09</v>
      </c>
      <c r="F456" s="275">
        <f>F458+F460+F462</f>
        <v>0</v>
      </c>
    </row>
    <row r="457" spans="1:6" s="57" customFormat="1" ht="18.75" customHeight="1">
      <c r="A457" s="849"/>
      <c r="B457" s="885"/>
      <c r="C457" s="345" t="s">
        <v>5</v>
      </c>
      <c r="D457" s="346">
        <f>E457+F457</f>
        <v>114822.07999999999</v>
      </c>
      <c r="E457" s="276">
        <f>E469+E477</f>
        <v>89035.9</v>
      </c>
      <c r="F457" s="276">
        <f>F459+F461+F463</f>
        <v>25786.18</v>
      </c>
    </row>
    <row r="458" spans="1:6" ht="12.75">
      <c r="A458" s="221"/>
      <c r="B458" s="266" t="s">
        <v>227</v>
      </c>
      <c r="C458" s="128" t="s">
        <v>4</v>
      </c>
      <c r="D458" s="62">
        <f aca="true" t="shared" si="133" ref="D458:D463">D470+D478</f>
        <v>0</v>
      </c>
      <c r="E458" s="62">
        <f>E470+E478</f>
        <v>0</v>
      </c>
      <c r="F458" s="62">
        <f>F470+F478</f>
        <v>0</v>
      </c>
    </row>
    <row r="459" spans="1:6" ht="12.75">
      <c r="A459" s="221"/>
      <c r="B459" s="265"/>
      <c r="C459" s="103" t="s">
        <v>5</v>
      </c>
      <c r="D459" s="104">
        <f t="shared" si="133"/>
        <v>2826.27</v>
      </c>
      <c r="E459" s="104">
        <f>E471+E479</f>
        <v>0</v>
      </c>
      <c r="F459" s="104">
        <f>F471+F479</f>
        <v>2826.27</v>
      </c>
    </row>
    <row r="460" spans="1:6" ht="12.75">
      <c r="A460" s="221"/>
      <c r="B460" s="266" t="s">
        <v>228</v>
      </c>
      <c r="C460" s="128" t="s">
        <v>4</v>
      </c>
      <c r="D460" s="129">
        <f t="shared" si="133"/>
        <v>0</v>
      </c>
      <c r="E460" s="129">
        <f aca="true" t="shared" si="134" ref="E460:F463">E472+E480</f>
        <v>0</v>
      </c>
      <c r="F460" s="129">
        <f t="shared" si="134"/>
        <v>0</v>
      </c>
    </row>
    <row r="461" spans="1:6" ht="12.75">
      <c r="A461" s="221"/>
      <c r="B461" s="265"/>
      <c r="C461" s="103" t="s">
        <v>5</v>
      </c>
      <c r="D461" s="104">
        <f t="shared" si="133"/>
        <v>11234.77</v>
      </c>
      <c r="E461" s="104">
        <f t="shared" si="134"/>
        <v>0</v>
      </c>
      <c r="F461" s="104">
        <f t="shared" si="134"/>
        <v>11234.77</v>
      </c>
    </row>
    <row r="462" spans="1:6" ht="12.75">
      <c r="A462" s="221"/>
      <c r="B462" s="266" t="s">
        <v>229</v>
      </c>
      <c r="C462" s="128" t="s">
        <v>4</v>
      </c>
      <c r="D462" s="129">
        <f t="shared" si="133"/>
        <v>0</v>
      </c>
      <c r="E462" s="129">
        <f t="shared" si="134"/>
        <v>0</v>
      </c>
      <c r="F462" s="129">
        <f t="shared" si="134"/>
        <v>0</v>
      </c>
    </row>
    <row r="463" spans="1:6" ht="12.75">
      <c r="A463" s="221"/>
      <c r="B463" s="265"/>
      <c r="C463" s="103" t="s">
        <v>5</v>
      </c>
      <c r="D463" s="104">
        <f t="shared" si="133"/>
        <v>11725.14</v>
      </c>
      <c r="E463" s="104">
        <f t="shared" si="134"/>
        <v>0</v>
      </c>
      <c r="F463" s="104">
        <f t="shared" si="134"/>
        <v>11725.14</v>
      </c>
    </row>
    <row r="464" spans="1:6" ht="12.75">
      <c r="A464" s="221"/>
      <c r="B464" s="298" t="s">
        <v>37</v>
      </c>
      <c r="C464" s="60" t="s">
        <v>4</v>
      </c>
      <c r="D464" s="62">
        <f aca="true" t="shared" si="135" ref="D464:F465">D466</f>
        <v>3527.01</v>
      </c>
      <c r="E464" s="62">
        <f>E466</f>
        <v>1739.1</v>
      </c>
      <c r="F464" s="62">
        <f t="shared" si="135"/>
        <v>1787.91</v>
      </c>
    </row>
    <row r="465" spans="1:6" ht="12.75">
      <c r="A465" s="221"/>
      <c r="B465" s="225"/>
      <c r="C465" s="103" t="s">
        <v>5</v>
      </c>
      <c r="D465" s="62">
        <f t="shared" si="135"/>
        <v>16622</v>
      </c>
      <c r="E465" s="104">
        <f>E467</f>
        <v>16622</v>
      </c>
      <c r="F465" s="104">
        <f>F467</f>
        <v>0</v>
      </c>
    </row>
    <row r="466" spans="1:6" s="57" customFormat="1" ht="12.75">
      <c r="A466" s="221"/>
      <c r="B466" s="61" t="s">
        <v>56</v>
      </c>
      <c r="C466" s="190" t="s">
        <v>4</v>
      </c>
      <c r="D466" s="129">
        <f aca="true" t="shared" si="136" ref="D466:F467">D486</f>
        <v>3527.01</v>
      </c>
      <c r="E466" s="129">
        <f t="shared" si="136"/>
        <v>1739.1</v>
      </c>
      <c r="F466" s="129">
        <f t="shared" si="136"/>
        <v>1787.91</v>
      </c>
    </row>
    <row r="467" spans="1:6" s="57" customFormat="1" ht="12.75">
      <c r="A467" s="221"/>
      <c r="B467" s="212"/>
      <c r="C467" s="191" t="s">
        <v>5</v>
      </c>
      <c r="D467" s="104">
        <f t="shared" si="136"/>
        <v>16622</v>
      </c>
      <c r="E467" s="104">
        <f t="shared" si="136"/>
        <v>16622</v>
      </c>
      <c r="F467" s="104">
        <f t="shared" si="136"/>
        <v>0</v>
      </c>
    </row>
    <row r="468" spans="1:6" s="57" customFormat="1" ht="59.25" customHeight="1">
      <c r="A468" s="849" t="s">
        <v>210</v>
      </c>
      <c r="B468" s="867" t="s">
        <v>230</v>
      </c>
      <c r="C468" s="315" t="s">
        <v>4</v>
      </c>
      <c r="D468" s="349">
        <f aca="true" t="shared" si="137" ref="D468:D477">E468+F468</f>
        <v>95912.75</v>
      </c>
      <c r="E468" s="316">
        <v>95912.75</v>
      </c>
      <c r="F468" s="316">
        <f>F470+F472+F474</f>
        <v>0</v>
      </c>
    </row>
    <row r="469" spans="1:6" s="57" customFormat="1" ht="48.75" customHeight="1">
      <c r="A469" s="849"/>
      <c r="B469" s="868"/>
      <c r="C469" s="317" t="s">
        <v>5</v>
      </c>
      <c r="D469" s="318">
        <f t="shared" si="137"/>
        <v>92280.28</v>
      </c>
      <c r="E469" s="318">
        <v>79458.34</v>
      </c>
      <c r="F469" s="338">
        <f>F471+F473+F475</f>
        <v>12821.94</v>
      </c>
    </row>
    <row r="470" spans="1:6" ht="12.75">
      <c r="A470" s="221"/>
      <c r="B470" s="266" t="s">
        <v>227</v>
      </c>
      <c r="C470" s="128" t="s">
        <v>4</v>
      </c>
      <c r="D470" s="218">
        <f t="shared" si="137"/>
        <v>0</v>
      </c>
      <c r="E470" s="129">
        <v>0</v>
      </c>
      <c r="F470" s="129">
        <v>0</v>
      </c>
    </row>
    <row r="471" spans="1:6" ht="12.75">
      <c r="A471" s="221"/>
      <c r="B471" s="265"/>
      <c r="C471" s="103" t="s">
        <v>5</v>
      </c>
      <c r="D471" s="250">
        <f t="shared" si="137"/>
        <v>1404.43</v>
      </c>
      <c r="E471" s="104">
        <v>0</v>
      </c>
      <c r="F471" s="104">
        <v>1404.43</v>
      </c>
    </row>
    <row r="472" spans="1:6" ht="12.75">
      <c r="A472" s="221"/>
      <c r="B472" s="266" t="s">
        <v>228</v>
      </c>
      <c r="C472" s="128" t="s">
        <v>4</v>
      </c>
      <c r="D472" s="218">
        <f t="shared" si="137"/>
        <v>0</v>
      </c>
      <c r="E472" s="129">
        <v>0</v>
      </c>
      <c r="F472" s="129">
        <v>0</v>
      </c>
    </row>
    <row r="473" spans="1:6" ht="12.75">
      <c r="A473" s="221"/>
      <c r="B473" s="265"/>
      <c r="C473" s="103" t="s">
        <v>5</v>
      </c>
      <c r="D473" s="250">
        <f t="shared" si="137"/>
        <v>5582.77</v>
      </c>
      <c r="E473" s="104">
        <v>0</v>
      </c>
      <c r="F473" s="104">
        <v>5582.77</v>
      </c>
    </row>
    <row r="474" spans="1:6" ht="12.75">
      <c r="A474" s="221"/>
      <c r="B474" s="266" t="s">
        <v>229</v>
      </c>
      <c r="C474" s="128" t="s">
        <v>4</v>
      </c>
      <c r="D474" s="218">
        <f t="shared" si="137"/>
        <v>0</v>
      </c>
      <c r="E474" s="129">
        <v>0</v>
      </c>
      <c r="F474" s="129">
        <v>0</v>
      </c>
    </row>
    <row r="475" spans="1:6" ht="12.75">
      <c r="A475" s="221"/>
      <c r="B475" s="265"/>
      <c r="C475" s="103" t="s">
        <v>5</v>
      </c>
      <c r="D475" s="250">
        <f t="shared" si="137"/>
        <v>5834.74</v>
      </c>
      <c r="E475" s="104">
        <v>0</v>
      </c>
      <c r="F475" s="104">
        <v>5834.74</v>
      </c>
    </row>
    <row r="476" spans="1:6" s="57" customFormat="1" ht="80.25" customHeight="1">
      <c r="A476" s="849" t="s">
        <v>210</v>
      </c>
      <c r="B476" s="867" t="s">
        <v>231</v>
      </c>
      <c r="C476" s="315" t="s">
        <v>4</v>
      </c>
      <c r="D476" s="316">
        <f t="shared" si="137"/>
        <v>58864.34</v>
      </c>
      <c r="E476" s="316">
        <v>58864.34</v>
      </c>
      <c r="F476" s="316">
        <f>F478+F480+F482</f>
        <v>0</v>
      </c>
    </row>
    <row r="477" spans="1:6" s="57" customFormat="1" ht="28.5" customHeight="1">
      <c r="A477" s="849"/>
      <c r="B477" s="868"/>
      <c r="C477" s="317" t="s">
        <v>5</v>
      </c>
      <c r="D477" s="318">
        <f t="shared" si="137"/>
        <v>22541.8</v>
      </c>
      <c r="E477" s="318">
        <v>9577.56</v>
      </c>
      <c r="F477" s="338">
        <f>F479+F481+F483</f>
        <v>12964.24</v>
      </c>
    </row>
    <row r="478" spans="1:6" ht="12.75">
      <c r="A478" s="221"/>
      <c r="B478" s="266" t="s">
        <v>227</v>
      </c>
      <c r="C478" s="128" t="s">
        <v>4</v>
      </c>
      <c r="D478" s="218">
        <f aca="true" t="shared" si="138" ref="D478:D483">E478+F478</f>
        <v>0</v>
      </c>
      <c r="E478" s="129">
        <v>0</v>
      </c>
      <c r="F478" s="129">
        <v>0</v>
      </c>
    </row>
    <row r="479" spans="1:6" ht="12.75">
      <c r="A479" s="221"/>
      <c r="B479" s="265"/>
      <c r="C479" s="103" t="s">
        <v>5</v>
      </c>
      <c r="D479" s="250">
        <f t="shared" si="138"/>
        <v>1421.84</v>
      </c>
      <c r="E479" s="104">
        <v>0</v>
      </c>
      <c r="F479" s="104">
        <v>1421.84</v>
      </c>
    </row>
    <row r="480" spans="1:6" ht="12.75">
      <c r="A480" s="221"/>
      <c r="B480" s="266" t="s">
        <v>228</v>
      </c>
      <c r="C480" s="128" t="s">
        <v>4</v>
      </c>
      <c r="D480" s="218">
        <f t="shared" si="138"/>
        <v>0</v>
      </c>
      <c r="E480" s="129">
        <v>0</v>
      </c>
      <c r="F480" s="129">
        <v>0</v>
      </c>
    </row>
    <row r="481" spans="1:6" ht="12.75">
      <c r="A481" s="221"/>
      <c r="B481" s="265"/>
      <c r="C481" s="103" t="s">
        <v>5</v>
      </c>
      <c r="D481" s="250">
        <f t="shared" si="138"/>
        <v>5652</v>
      </c>
      <c r="E481" s="104">
        <v>0</v>
      </c>
      <c r="F481" s="104">
        <v>5652</v>
      </c>
    </row>
    <row r="482" spans="1:6" ht="12.75">
      <c r="A482" s="221"/>
      <c r="B482" s="266" t="s">
        <v>229</v>
      </c>
      <c r="C482" s="128" t="s">
        <v>4</v>
      </c>
      <c r="D482" s="218">
        <f t="shared" si="138"/>
        <v>0</v>
      </c>
      <c r="E482" s="129">
        <v>0</v>
      </c>
      <c r="F482" s="129">
        <v>0</v>
      </c>
    </row>
    <row r="483" spans="1:6" ht="12.75">
      <c r="A483" s="221"/>
      <c r="B483" s="265"/>
      <c r="C483" s="103" t="s">
        <v>5</v>
      </c>
      <c r="D483" s="250">
        <f t="shared" si="138"/>
        <v>5890.4</v>
      </c>
      <c r="E483" s="104">
        <v>0</v>
      </c>
      <c r="F483" s="104">
        <v>5890.4</v>
      </c>
    </row>
    <row r="484" spans="1:6" s="57" customFormat="1" ht="12.75">
      <c r="A484" s="221"/>
      <c r="B484" s="61" t="s">
        <v>56</v>
      </c>
      <c r="C484" s="128" t="s">
        <v>4</v>
      </c>
      <c r="D484" s="129">
        <f aca="true" t="shared" si="139" ref="D484:F485">D486</f>
        <v>3527.01</v>
      </c>
      <c r="E484" s="129">
        <f t="shared" si="139"/>
        <v>1739.1</v>
      </c>
      <c r="F484" s="129">
        <f t="shared" si="139"/>
        <v>1787.91</v>
      </c>
    </row>
    <row r="485" spans="1:6" s="57" customFormat="1" ht="12.75">
      <c r="A485" s="221"/>
      <c r="B485" s="212"/>
      <c r="C485" s="103" t="s">
        <v>5</v>
      </c>
      <c r="D485" s="62">
        <f t="shared" si="139"/>
        <v>16622</v>
      </c>
      <c r="E485" s="62">
        <f t="shared" si="139"/>
        <v>16622</v>
      </c>
      <c r="F485" s="62">
        <f t="shared" si="139"/>
        <v>0</v>
      </c>
    </row>
    <row r="486" spans="1:6" s="57" customFormat="1" ht="25.5" customHeight="1">
      <c r="A486" s="849" t="s">
        <v>210</v>
      </c>
      <c r="B486" s="875" t="s">
        <v>239</v>
      </c>
      <c r="C486" s="98" t="s">
        <v>4</v>
      </c>
      <c r="D486" s="218">
        <f>E486+F486</f>
        <v>3527.01</v>
      </c>
      <c r="E486" s="218">
        <v>1739.1</v>
      </c>
      <c r="F486" s="218">
        <v>1787.91</v>
      </c>
    </row>
    <row r="487" spans="1:6" s="57" customFormat="1" ht="29.25" customHeight="1">
      <c r="A487" s="849"/>
      <c r="B487" s="876"/>
      <c r="C487" s="98" t="s">
        <v>5</v>
      </c>
      <c r="D487" s="250">
        <f>E487+F487</f>
        <v>16622</v>
      </c>
      <c r="E487" s="250">
        <v>16622</v>
      </c>
      <c r="F487" s="393">
        <v>0</v>
      </c>
    </row>
    <row r="488" spans="1:6" s="57" customFormat="1" ht="12.75">
      <c r="A488" s="221"/>
      <c r="B488" s="823" t="s">
        <v>168</v>
      </c>
      <c r="C488" s="824"/>
      <c r="D488" s="824"/>
      <c r="E488" s="824"/>
      <c r="F488" s="842"/>
    </row>
    <row r="489" spans="1:6" ht="12.75">
      <c r="A489" s="221"/>
      <c r="B489" s="789" t="s">
        <v>8</v>
      </c>
      <c r="C489" s="710"/>
      <c r="D489" s="710"/>
      <c r="E489" s="710"/>
      <c r="F489" s="711"/>
    </row>
    <row r="490" spans="1:6" ht="12.75">
      <c r="A490" s="221"/>
      <c r="B490" s="61" t="s">
        <v>12</v>
      </c>
      <c r="C490" s="60" t="s">
        <v>4</v>
      </c>
      <c r="D490" s="62">
        <f aca="true" t="shared" si="140" ref="D490:F491">D492</f>
        <v>161776.45</v>
      </c>
      <c r="E490" s="62">
        <f t="shared" si="140"/>
        <v>0</v>
      </c>
      <c r="F490" s="62">
        <f t="shared" si="140"/>
        <v>161776.45</v>
      </c>
    </row>
    <row r="491" spans="1:6" ht="13.5" thickBot="1">
      <c r="A491" s="221"/>
      <c r="B491" s="209"/>
      <c r="C491" s="202" t="s">
        <v>5</v>
      </c>
      <c r="D491" s="203">
        <f t="shared" si="140"/>
        <v>14568.140000000001</v>
      </c>
      <c r="E491" s="203">
        <f t="shared" si="140"/>
        <v>0</v>
      </c>
      <c r="F491" s="203">
        <f t="shared" si="140"/>
        <v>14568.140000000001</v>
      </c>
    </row>
    <row r="492" spans="1:6" ht="12.75">
      <c r="A492" s="221"/>
      <c r="B492" s="210" t="s">
        <v>24</v>
      </c>
      <c r="C492" s="124" t="s">
        <v>4</v>
      </c>
      <c r="D492" s="155">
        <f aca="true" t="shared" si="141" ref="D492:F493">D494</f>
        <v>161776.45</v>
      </c>
      <c r="E492" s="155">
        <f>E494</f>
        <v>0</v>
      </c>
      <c r="F492" s="155">
        <f t="shared" si="141"/>
        <v>161776.45</v>
      </c>
    </row>
    <row r="493" spans="1:6" ht="12.75">
      <c r="A493" s="221"/>
      <c r="B493" s="225" t="s">
        <v>10</v>
      </c>
      <c r="C493" s="156" t="s">
        <v>5</v>
      </c>
      <c r="D493" s="157">
        <f t="shared" si="141"/>
        <v>14568.140000000001</v>
      </c>
      <c r="E493" s="157">
        <f>E495</f>
        <v>0</v>
      </c>
      <c r="F493" s="157">
        <f>F495</f>
        <v>14568.140000000001</v>
      </c>
    </row>
    <row r="494" spans="1:6" s="57" customFormat="1" ht="19.5" customHeight="1">
      <c r="A494" s="849" t="s">
        <v>210</v>
      </c>
      <c r="B494" s="884" t="s">
        <v>220</v>
      </c>
      <c r="C494" s="342" t="s">
        <v>4</v>
      </c>
      <c r="D494" s="343">
        <f>E494+F494</f>
        <v>161776.45</v>
      </c>
      <c r="E494" s="344">
        <f>E496+E498+E500</f>
        <v>0</v>
      </c>
      <c r="F494" s="275">
        <f>F496+F498+F500</f>
        <v>161776.45</v>
      </c>
    </row>
    <row r="495" spans="1:6" s="57" customFormat="1" ht="18.75" customHeight="1">
      <c r="A495" s="849"/>
      <c r="B495" s="885"/>
      <c r="C495" s="345" t="s">
        <v>5</v>
      </c>
      <c r="D495" s="346">
        <f>E495+F495</f>
        <v>14568.140000000001</v>
      </c>
      <c r="E495" s="347">
        <f>E497+E499+E501</f>
        <v>0</v>
      </c>
      <c r="F495" s="531">
        <f>F497+F499+F501</f>
        <v>14568.140000000001</v>
      </c>
    </row>
    <row r="496" spans="1:6" ht="12.75">
      <c r="A496" s="221"/>
      <c r="B496" s="266" t="s">
        <v>227</v>
      </c>
      <c r="C496" s="128" t="s">
        <v>4</v>
      </c>
      <c r="D496" s="129">
        <f aca="true" t="shared" si="142" ref="D496:F497">D504+D512+D520</f>
        <v>27389.760000000002</v>
      </c>
      <c r="E496" s="129">
        <f t="shared" si="142"/>
        <v>0</v>
      </c>
      <c r="F496" s="129">
        <f t="shared" si="142"/>
        <v>27389.760000000002</v>
      </c>
    </row>
    <row r="497" spans="1:6" ht="12.75">
      <c r="A497" s="221"/>
      <c r="B497" s="265"/>
      <c r="C497" s="103" t="s">
        <v>5</v>
      </c>
      <c r="D497" s="104">
        <f t="shared" si="142"/>
        <v>2460.67</v>
      </c>
      <c r="E497" s="62">
        <f t="shared" si="142"/>
        <v>0</v>
      </c>
      <c r="F497" s="62">
        <f t="shared" si="142"/>
        <v>2460.67</v>
      </c>
    </row>
    <row r="498" spans="1:6" ht="12.75">
      <c r="A498" s="221"/>
      <c r="B498" s="266" t="s">
        <v>228</v>
      </c>
      <c r="C498" s="128" t="s">
        <v>4</v>
      </c>
      <c r="D498" s="129">
        <f>D506+D514+D522</f>
        <v>108877.69</v>
      </c>
      <c r="E498" s="129">
        <f aca="true" t="shared" si="143" ref="E498:F501">E506+E514+E522</f>
        <v>0</v>
      </c>
      <c r="F498" s="129">
        <f t="shared" si="143"/>
        <v>108877.69</v>
      </c>
    </row>
    <row r="499" spans="1:6" ht="12.75">
      <c r="A499" s="221"/>
      <c r="B499" s="265"/>
      <c r="C499" s="103" t="s">
        <v>5</v>
      </c>
      <c r="D499" s="104">
        <f>D507+D515+D523</f>
        <v>9781.470000000001</v>
      </c>
      <c r="E499" s="104">
        <f t="shared" si="143"/>
        <v>0</v>
      </c>
      <c r="F499" s="104">
        <f t="shared" si="143"/>
        <v>9781.470000000001</v>
      </c>
    </row>
    <row r="500" spans="1:6" ht="12.75">
      <c r="A500" s="221"/>
      <c r="B500" s="266" t="s">
        <v>229</v>
      </c>
      <c r="C500" s="128" t="s">
        <v>4</v>
      </c>
      <c r="D500" s="129">
        <f>D508+D516+D524</f>
        <v>25509</v>
      </c>
      <c r="E500" s="129">
        <f>E508+E516+E524</f>
        <v>0</v>
      </c>
      <c r="F500" s="129">
        <f>F508+F516+F524</f>
        <v>25509</v>
      </c>
    </row>
    <row r="501" spans="1:6" ht="12.75">
      <c r="A501" s="221"/>
      <c r="B501" s="265"/>
      <c r="C501" s="103" t="s">
        <v>5</v>
      </c>
      <c r="D501" s="104">
        <f>D509+D517+D525</f>
        <v>2326</v>
      </c>
      <c r="E501" s="104">
        <f t="shared" si="143"/>
        <v>0</v>
      </c>
      <c r="F501" s="104">
        <f t="shared" si="143"/>
        <v>2326</v>
      </c>
    </row>
    <row r="502" spans="1:6" s="57" customFormat="1" ht="24.75" customHeight="1">
      <c r="A502" s="849" t="s">
        <v>210</v>
      </c>
      <c r="B502" s="867" t="s">
        <v>232</v>
      </c>
      <c r="C502" s="315" t="s">
        <v>4</v>
      </c>
      <c r="D502" s="316">
        <f>SUM(E502:F502)</f>
        <v>58315.89</v>
      </c>
      <c r="E502" s="316">
        <f>E504+E506+E508</f>
        <v>0</v>
      </c>
      <c r="F502" s="316">
        <f>F504+F506+F508</f>
        <v>58315.89</v>
      </c>
    </row>
    <row r="503" spans="1:6" s="57" customFormat="1" ht="28.5" customHeight="1">
      <c r="A503" s="849"/>
      <c r="B503" s="868"/>
      <c r="C503" s="317" t="s">
        <v>5</v>
      </c>
      <c r="D503" s="318">
        <f>SUM(E503:F503)</f>
        <v>5291.64</v>
      </c>
      <c r="E503" s="338">
        <f>E505+E507+E509</f>
        <v>0</v>
      </c>
      <c r="F503" s="338">
        <f>F505+F507+F509</f>
        <v>5291.64</v>
      </c>
    </row>
    <row r="504" spans="1:7" ht="12.75">
      <c r="A504" s="221"/>
      <c r="B504" s="266" t="s">
        <v>227</v>
      </c>
      <c r="C504" s="128" t="s">
        <v>4</v>
      </c>
      <c r="D504" s="218">
        <f aca="true" t="shared" si="144" ref="D504:D509">E504+F504</f>
        <v>9872.72</v>
      </c>
      <c r="E504" s="129">
        <v>0</v>
      </c>
      <c r="F504" s="129">
        <v>9872.72</v>
      </c>
      <c r="G504" s="160"/>
    </row>
    <row r="505" spans="1:6" ht="12.75">
      <c r="A505" s="221"/>
      <c r="B505" s="265"/>
      <c r="C505" s="103" t="s">
        <v>5</v>
      </c>
      <c r="D505" s="250">
        <f t="shared" si="144"/>
        <v>893.8</v>
      </c>
      <c r="E505" s="104">
        <v>0</v>
      </c>
      <c r="F505" s="104">
        <v>893.8</v>
      </c>
    </row>
    <row r="506" spans="1:6" ht="12.75">
      <c r="A506" s="221"/>
      <c r="B506" s="266" t="s">
        <v>228</v>
      </c>
      <c r="C506" s="128" t="s">
        <v>4</v>
      </c>
      <c r="D506" s="218">
        <f t="shared" si="144"/>
        <v>39245.29</v>
      </c>
      <c r="E506" s="129">
        <v>0</v>
      </c>
      <c r="F506" s="129">
        <v>39245.29</v>
      </c>
    </row>
    <row r="507" spans="1:6" ht="12.75">
      <c r="A507" s="221"/>
      <c r="B507" s="265"/>
      <c r="C507" s="103" t="s">
        <v>5</v>
      </c>
      <c r="D507" s="250">
        <f t="shared" si="144"/>
        <v>3552.96</v>
      </c>
      <c r="E507" s="104">
        <v>0</v>
      </c>
      <c r="F507" s="104">
        <v>3552.96</v>
      </c>
    </row>
    <row r="508" spans="1:6" ht="12.75">
      <c r="A508" s="221"/>
      <c r="B508" s="266" t="s">
        <v>229</v>
      </c>
      <c r="C508" s="128" t="s">
        <v>4</v>
      </c>
      <c r="D508" s="218">
        <f t="shared" si="144"/>
        <v>9197.88</v>
      </c>
      <c r="E508" s="129">
        <v>0</v>
      </c>
      <c r="F508" s="129">
        <v>9197.88</v>
      </c>
    </row>
    <row r="509" spans="1:6" ht="12.75">
      <c r="A509" s="221"/>
      <c r="B509" s="265"/>
      <c r="C509" s="103" t="s">
        <v>5</v>
      </c>
      <c r="D509" s="250">
        <f t="shared" si="144"/>
        <v>844.88</v>
      </c>
      <c r="E509" s="104">
        <v>0</v>
      </c>
      <c r="F509" s="104">
        <v>844.88</v>
      </c>
    </row>
    <row r="510" spans="1:6" s="57" customFormat="1" ht="21" customHeight="1">
      <c r="A510" s="849" t="s">
        <v>210</v>
      </c>
      <c r="B510" s="867" t="s">
        <v>233</v>
      </c>
      <c r="C510" s="315" t="s">
        <v>4</v>
      </c>
      <c r="D510" s="316">
        <f>SUM(E510:F510)</f>
        <v>51680.26</v>
      </c>
      <c r="E510" s="316">
        <f>E512+E514+E516</f>
        <v>0</v>
      </c>
      <c r="F510" s="316">
        <f>F512+F514+F516</f>
        <v>51680.26</v>
      </c>
    </row>
    <row r="511" spans="1:6" s="57" customFormat="1" ht="20.25" customHeight="1">
      <c r="A511" s="849"/>
      <c r="B511" s="868"/>
      <c r="C511" s="317" t="s">
        <v>5</v>
      </c>
      <c r="D511" s="318">
        <f>SUM(E511:F511)</f>
        <v>4634.48</v>
      </c>
      <c r="E511" s="338">
        <f>E513+E515+E517</f>
        <v>0</v>
      </c>
      <c r="F511" s="338">
        <f>F513+F515+F517</f>
        <v>4634.48</v>
      </c>
    </row>
    <row r="512" spans="1:6" ht="12.75">
      <c r="A512" s="221"/>
      <c r="B512" s="266" t="s">
        <v>227</v>
      </c>
      <c r="C512" s="128" t="s">
        <v>4</v>
      </c>
      <c r="D512" s="218">
        <f aca="true" t="shared" si="145" ref="D512:D525">E512+F512</f>
        <v>8749.86</v>
      </c>
      <c r="E512" s="129">
        <v>0</v>
      </c>
      <c r="F512" s="129">
        <v>8749.86</v>
      </c>
    </row>
    <row r="513" spans="1:6" ht="12.75">
      <c r="A513" s="221"/>
      <c r="B513" s="265"/>
      <c r="C513" s="103" t="s">
        <v>5</v>
      </c>
      <c r="D513" s="250">
        <f t="shared" si="145"/>
        <v>782.8</v>
      </c>
      <c r="E513" s="104">
        <v>0</v>
      </c>
      <c r="F513" s="104">
        <v>782.8</v>
      </c>
    </row>
    <row r="514" spans="1:6" ht="12.75">
      <c r="A514" s="221"/>
      <c r="B514" s="266" t="s">
        <v>228</v>
      </c>
      <c r="C514" s="128" t="s">
        <v>4</v>
      </c>
      <c r="D514" s="218">
        <f t="shared" si="145"/>
        <v>34781.76</v>
      </c>
      <c r="E514" s="129">
        <v>0</v>
      </c>
      <c r="F514" s="129">
        <v>34781.76</v>
      </c>
    </row>
    <row r="515" spans="1:6" ht="12.75">
      <c r="A515" s="221"/>
      <c r="B515" s="265"/>
      <c r="C515" s="103" t="s">
        <v>5</v>
      </c>
      <c r="D515" s="250">
        <f t="shared" si="145"/>
        <v>3111.72</v>
      </c>
      <c r="E515" s="104">
        <v>0</v>
      </c>
      <c r="F515" s="104">
        <v>3111.72</v>
      </c>
    </row>
    <row r="516" spans="1:6" ht="12.75">
      <c r="A516" s="221"/>
      <c r="B516" s="266" t="s">
        <v>229</v>
      </c>
      <c r="C516" s="128" t="s">
        <v>4</v>
      </c>
      <c r="D516" s="218">
        <f t="shared" si="145"/>
        <v>8148.64</v>
      </c>
      <c r="E516" s="129">
        <v>0</v>
      </c>
      <c r="F516" s="129">
        <v>8148.64</v>
      </c>
    </row>
    <row r="517" spans="1:6" ht="12.75">
      <c r="A517" s="221"/>
      <c r="B517" s="265"/>
      <c r="C517" s="103" t="s">
        <v>5</v>
      </c>
      <c r="D517" s="250">
        <f t="shared" si="145"/>
        <v>739.96</v>
      </c>
      <c r="E517" s="104">
        <v>0</v>
      </c>
      <c r="F517" s="104">
        <v>739.96</v>
      </c>
    </row>
    <row r="518" spans="1:6" s="57" customFormat="1" ht="26.25" customHeight="1">
      <c r="A518" s="849" t="s">
        <v>210</v>
      </c>
      <c r="B518" s="867" t="s">
        <v>234</v>
      </c>
      <c r="C518" s="315" t="s">
        <v>4</v>
      </c>
      <c r="D518" s="316">
        <f t="shared" si="145"/>
        <v>51780.3</v>
      </c>
      <c r="E518" s="316">
        <f>E520+E522+E524</f>
        <v>0</v>
      </c>
      <c r="F518" s="316">
        <f>F520+F522+F524</f>
        <v>51780.3</v>
      </c>
    </row>
    <row r="519" spans="1:6" s="57" customFormat="1" ht="28.5" customHeight="1">
      <c r="A519" s="849"/>
      <c r="B519" s="868"/>
      <c r="C519" s="317" t="s">
        <v>5</v>
      </c>
      <c r="D519" s="318">
        <f t="shared" si="145"/>
        <v>4642.02</v>
      </c>
      <c r="E519" s="338">
        <f>E521+E523+E525</f>
        <v>0</v>
      </c>
      <c r="F519" s="338">
        <f>F521+F523+F525</f>
        <v>4642.02</v>
      </c>
    </row>
    <row r="520" spans="1:6" ht="12.75">
      <c r="A520" s="221"/>
      <c r="B520" s="266" t="s">
        <v>227</v>
      </c>
      <c r="C520" s="128" t="s">
        <v>4</v>
      </c>
      <c r="D520" s="218">
        <f t="shared" si="145"/>
        <v>8767.18</v>
      </c>
      <c r="E520" s="129">
        <v>0</v>
      </c>
      <c r="F520" s="129">
        <v>8767.18</v>
      </c>
    </row>
    <row r="521" spans="1:6" ht="12.75">
      <c r="A521" s="221"/>
      <c r="B521" s="265"/>
      <c r="C521" s="103" t="s">
        <v>5</v>
      </c>
      <c r="D521" s="250">
        <f t="shared" si="145"/>
        <v>784.07</v>
      </c>
      <c r="E521" s="104">
        <v>0</v>
      </c>
      <c r="F521" s="104">
        <v>784.07</v>
      </c>
    </row>
    <row r="522" spans="1:6" ht="12.75">
      <c r="A522" s="221"/>
      <c r="B522" s="266" t="s">
        <v>228</v>
      </c>
      <c r="C522" s="128" t="s">
        <v>4</v>
      </c>
      <c r="D522" s="218">
        <f t="shared" si="145"/>
        <v>34850.64</v>
      </c>
      <c r="E522" s="129">
        <v>0</v>
      </c>
      <c r="F522" s="129">
        <v>34850.64</v>
      </c>
    </row>
    <row r="523" spans="1:6" ht="12.75">
      <c r="A523" s="221"/>
      <c r="B523" s="265"/>
      <c r="C523" s="103" t="s">
        <v>5</v>
      </c>
      <c r="D523" s="250">
        <f t="shared" si="145"/>
        <v>3116.79</v>
      </c>
      <c r="E523" s="104">
        <v>0</v>
      </c>
      <c r="F523" s="104">
        <v>3116.79</v>
      </c>
    </row>
    <row r="524" spans="1:6" ht="12.75">
      <c r="A524" s="221"/>
      <c r="B524" s="266" t="s">
        <v>229</v>
      </c>
      <c r="C524" s="128" t="s">
        <v>4</v>
      </c>
      <c r="D524" s="218">
        <f t="shared" si="145"/>
        <v>8162.48</v>
      </c>
      <c r="E524" s="129">
        <v>0</v>
      </c>
      <c r="F524" s="129">
        <v>8162.48</v>
      </c>
    </row>
    <row r="525" spans="1:6" ht="12.75">
      <c r="A525" s="221"/>
      <c r="B525" s="265"/>
      <c r="C525" s="103" t="s">
        <v>5</v>
      </c>
      <c r="D525" s="250">
        <f t="shared" si="145"/>
        <v>741.16</v>
      </c>
      <c r="E525" s="104">
        <v>0</v>
      </c>
      <c r="F525" s="104">
        <v>741.16</v>
      </c>
    </row>
    <row r="526" spans="1:6" s="57" customFormat="1" ht="12.75">
      <c r="A526" s="221"/>
      <c r="B526" s="823" t="s">
        <v>61</v>
      </c>
      <c r="C526" s="824"/>
      <c r="D526" s="824"/>
      <c r="E526" s="824"/>
      <c r="F526" s="842"/>
    </row>
    <row r="527" spans="1:6" ht="12.75">
      <c r="A527" s="221"/>
      <c r="B527" s="789" t="s">
        <v>8</v>
      </c>
      <c r="C527" s="710"/>
      <c r="D527" s="710"/>
      <c r="E527" s="710"/>
      <c r="F527" s="711"/>
    </row>
    <row r="528" spans="1:6" ht="12.75">
      <c r="A528" s="221"/>
      <c r="B528" s="61" t="s">
        <v>12</v>
      </c>
      <c r="C528" s="60" t="s">
        <v>4</v>
      </c>
      <c r="D528" s="62">
        <f aca="true" t="shared" si="146" ref="D528:F529">D530</f>
        <v>10855.81</v>
      </c>
      <c r="E528" s="62">
        <f t="shared" si="146"/>
        <v>4989.41</v>
      </c>
      <c r="F528" s="62">
        <f t="shared" si="146"/>
        <v>5866.4</v>
      </c>
    </row>
    <row r="529" spans="1:6" ht="13.5" thickBot="1">
      <c r="A529" s="221"/>
      <c r="B529" s="209"/>
      <c r="C529" s="202" t="s">
        <v>5</v>
      </c>
      <c r="D529" s="203">
        <f t="shared" si="146"/>
        <v>4742.12</v>
      </c>
      <c r="E529" s="203">
        <f t="shared" si="146"/>
        <v>3997.4</v>
      </c>
      <c r="F529" s="203">
        <f t="shared" si="146"/>
        <v>744.7199999999999</v>
      </c>
    </row>
    <row r="530" spans="1:6" ht="12.75">
      <c r="A530" s="221"/>
      <c r="B530" s="210" t="s">
        <v>24</v>
      </c>
      <c r="C530" s="124" t="s">
        <v>4</v>
      </c>
      <c r="D530" s="155">
        <f aca="true" t="shared" si="147" ref="D530:F531">D532</f>
        <v>10855.81</v>
      </c>
      <c r="E530" s="155">
        <f>E532</f>
        <v>4989.41</v>
      </c>
      <c r="F530" s="155">
        <f t="shared" si="147"/>
        <v>5866.4</v>
      </c>
    </row>
    <row r="531" spans="1:6" ht="12.75">
      <c r="A531" s="221"/>
      <c r="B531" s="225" t="s">
        <v>10</v>
      </c>
      <c r="C531" s="156" t="s">
        <v>5</v>
      </c>
      <c r="D531" s="157">
        <f t="shared" si="147"/>
        <v>4742.12</v>
      </c>
      <c r="E531" s="157">
        <f>E533</f>
        <v>3997.4</v>
      </c>
      <c r="F531" s="157">
        <f t="shared" si="147"/>
        <v>744.7199999999999</v>
      </c>
    </row>
    <row r="532" spans="1:6" s="57" customFormat="1" ht="19.5" customHeight="1">
      <c r="A532" s="849" t="s">
        <v>210</v>
      </c>
      <c r="B532" s="884" t="s">
        <v>220</v>
      </c>
      <c r="C532" s="342" t="s">
        <v>4</v>
      </c>
      <c r="D532" s="275">
        <f aca="true" t="shared" si="148" ref="D532:E534">D554</f>
        <v>10855.81</v>
      </c>
      <c r="E532" s="275">
        <f t="shared" si="148"/>
        <v>4989.41</v>
      </c>
      <c r="F532" s="275">
        <f>F534+F536+F538</f>
        <v>5866.4</v>
      </c>
    </row>
    <row r="533" spans="1:6" s="57" customFormat="1" ht="18.75" customHeight="1">
      <c r="A533" s="849"/>
      <c r="B533" s="885"/>
      <c r="C533" s="345" t="s">
        <v>5</v>
      </c>
      <c r="D533" s="276">
        <f t="shared" si="148"/>
        <v>4742.12</v>
      </c>
      <c r="E533" s="276">
        <f t="shared" si="148"/>
        <v>3997.4</v>
      </c>
      <c r="F533" s="531">
        <f>F535+F537+F539</f>
        <v>744.7199999999999</v>
      </c>
    </row>
    <row r="534" spans="1:6" ht="12.75">
      <c r="A534" s="221"/>
      <c r="B534" s="266" t="s">
        <v>227</v>
      </c>
      <c r="C534" s="190" t="s">
        <v>4</v>
      </c>
      <c r="D534" s="129">
        <f t="shared" si="148"/>
        <v>990.88</v>
      </c>
      <c r="E534" s="129">
        <f t="shared" si="148"/>
        <v>0</v>
      </c>
      <c r="F534" s="129">
        <f>F556</f>
        <v>990.88</v>
      </c>
    </row>
    <row r="535" spans="1:6" ht="12.75">
      <c r="A535" s="221"/>
      <c r="B535" s="265"/>
      <c r="C535" s="191" t="s">
        <v>5</v>
      </c>
      <c r="D535" s="104">
        <f aca="true" t="shared" si="149" ref="D535:F538">D557</f>
        <v>69.47</v>
      </c>
      <c r="E535" s="104">
        <f>E557</f>
        <v>0</v>
      </c>
      <c r="F535" s="104">
        <f t="shared" si="149"/>
        <v>69.47</v>
      </c>
    </row>
    <row r="536" spans="1:6" ht="12.75">
      <c r="A536" s="221"/>
      <c r="B536" s="266" t="s">
        <v>228</v>
      </c>
      <c r="C536" s="190" t="s">
        <v>4</v>
      </c>
      <c r="D536" s="129">
        <f t="shared" si="149"/>
        <v>3938.8599999999997</v>
      </c>
      <c r="E536" s="129">
        <f>E558</f>
        <v>0</v>
      </c>
      <c r="F536" s="129">
        <f t="shared" si="149"/>
        <v>3938.8599999999997</v>
      </c>
    </row>
    <row r="537" spans="1:6" ht="12.75">
      <c r="A537" s="221"/>
      <c r="B537" s="265"/>
      <c r="C537" s="191" t="s">
        <v>5</v>
      </c>
      <c r="D537" s="104">
        <f t="shared" si="149"/>
        <v>258.09</v>
      </c>
      <c r="E537" s="104">
        <f>E559</f>
        <v>0</v>
      </c>
      <c r="F537" s="104">
        <f t="shared" si="149"/>
        <v>258.09</v>
      </c>
    </row>
    <row r="538" spans="1:6" ht="12.75">
      <c r="A538" s="221"/>
      <c r="B538" s="266" t="s">
        <v>229</v>
      </c>
      <c r="C538" s="190" t="s">
        <v>4</v>
      </c>
      <c r="D538" s="129">
        <f t="shared" si="149"/>
        <v>936.66</v>
      </c>
      <c r="E538" s="129">
        <f>E560</f>
        <v>0</v>
      </c>
      <c r="F538" s="129">
        <f t="shared" si="149"/>
        <v>936.66</v>
      </c>
    </row>
    <row r="539" spans="1:6" ht="12.75">
      <c r="A539" s="221"/>
      <c r="B539" s="265"/>
      <c r="C539" s="191" t="s">
        <v>5</v>
      </c>
      <c r="D539" s="104">
        <f>D561</f>
        <v>417.15999999999997</v>
      </c>
      <c r="E539" s="104">
        <f>E561</f>
        <v>0</v>
      </c>
      <c r="F539" s="104">
        <f>F561</f>
        <v>417.15999999999997</v>
      </c>
    </row>
    <row r="540" spans="1:6" s="57" customFormat="1" ht="12.75">
      <c r="A540" s="221"/>
      <c r="B540" s="735" t="s">
        <v>28</v>
      </c>
      <c r="C540" s="761"/>
      <c r="D540" s="761"/>
      <c r="E540" s="761"/>
      <c r="F540" s="762"/>
    </row>
    <row r="541" spans="1:6" ht="12.75">
      <c r="A541" s="221"/>
      <c r="B541" s="789" t="s">
        <v>8</v>
      </c>
      <c r="C541" s="710"/>
      <c r="D541" s="710"/>
      <c r="E541" s="710"/>
      <c r="F541" s="711"/>
    </row>
    <row r="542" spans="1:6" ht="12.75">
      <c r="A542" s="221"/>
      <c r="B542" s="61" t="s">
        <v>12</v>
      </c>
      <c r="C542" s="60" t="s">
        <v>4</v>
      </c>
      <c r="D542" s="62">
        <f aca="true" t="shared" si="150" ref="D542:F543">D544</f>
        <v>10855.81</v>
      </c>
      <c r="E542" s="62">
        <f>E544</f>
        <v>4989.41</v>
      </c>
      <c r="F542" s="62">
        <f t="shared" si="150"/>
        <v>5866.4</v>
      </c>
    </row>
    <row r="543" spans="1:6" ht="13.5" thickBot="1">
      <c r="A543" s="221"/>
      <c r="B543" s="209"/>
      <c r="C543" s="202" t="s">
        <v>5</v>
      </c>
      <c r="D543" s="203">
        <f t="shared" si="150"/>
        <v>4742.12</v>
      </c>
      <c r="E543" s="203">
        <f>E545</f>
        <v>3997.4</v>
      </c>
      <c r="F543" s="203">
        <f t="shared" si="150"/>
        <v>744.7199999999999</v>
      </c>
    </row>
    <row r="544" spans="1:6" ht="12.75">
      <c r="A544" s="221"/>
      <c r="B544" s="210" t="s">
        <v>24</v>
      </c>
      <c r="C544" s="124" t="s">
        <v>4</v>
      </c>
      <c r="D544" s="155">
        <f aca="true" t="shared" si="151" ref="D544:F545">D554</f>
        <v>10855.81</v>
      </c>
      <c r="E544" s="155">
        <f t="shared" si="151"/>
        <v>4989.41</v>
      </c>
      <c r="F544" s="155">
        <f t="shared" si="151"/>
        <v>5866.4</v>
      </c>
    </row>
    <row r="545" spans="1:6" ht="12.75">
      <c r="A545" s="221"/>
      <c r="B545" s="225" t="s">
        <v>10</v>
      </c>
      <c r="C545" s="156" t="s">
        <v>5</v>
      </c>
      <c r="D545" s="157">
        <f t="shared" si="151"/>
        <v>4742.12</v>
      </c>
      <c r="E545" s="157">
        <f t="shared" si="151"/>
        <v>3997.4</v>
      </c>
      <c r="F545" s="157">
        <f t="shared" si="151"/>
        <v>744.7199999999999</v>
      </c>
    </row>
    <row r="546" spans="1:6" ht="12.75" hidden="1">
      <c r="A546" s="221"/>
      <c r="B546" s="154" t="s">
        <v>29</v>
      </c>
      <c r="C546" s="128" t="s">
        <v>4</v>
      </c>
      <c r="D546" s="62"/>
      <c r="E546" s="62"/>
      <c r="F546" s="62"/>
    </row>
    <row r="547" spans="1:6" ht="12.75" hidden="1">
      <c r="A547" s="221"/>
      <c r="B547" s="487"/>
      <c r="C547" s="103" t="s">
        <v>5</v>
      </c>
      <c r="D547" s="104"/>
      <c r="E547" s="104"/>
      <c r="F547" s="104"/>
    </row>
    <row r="548" spans="1:6" ht="12.75" hidden="1">
      <c r="A548" s="221"/>
      <c r="B548" s="311" t="s">
        <v>43</v>
      </c>
      <c r="C548" s="128" t="s">
        <v>4</v>
      </c>
      <c r="D548" s="62"/>
      <c r="E548" s="62"/>
      <c r="F548" s="62"/>
    </row>
    <row r="549" spans="1:6" ht="12.75" hidden="1">
      <c r="A549" s="221"/>
      <c r="B549" s="265"/>
      <c r="C549" s="103" t="s">
        <v>5</v>
      </c>
      <c r="D549" s="62"/>
      <c r="E549" s="62"/>
      <c r="F549" s="62"/>
    </row>
    <row r="550" spans="1:6" ht="12.75" hidden="1">
      <c r="A550" s="221"/>
      <c r="B550" s="311" t="s">
        <v>30</v>
      </c>
      <c r="C550" s="60" t="s">
        <v>4</v>
      </c>
      <c r="D550" s="62"/>
      <c r="E550" s="62"/>
      <c r="F550" s="62"/>
    </row>
    <row r="551" spans="1:6" ht="15" customHeight="1" hidden="1">
      <c r="A551" s="221"/>
      <c r="B551" s="265" t="s">
        <v>31</v>
      </c>
      <c r="C551" s="103" t="s">
        <v>5</v>
      </c>
      <c r="D551" s="104"/>
      <c r="E551" s="104"/>
      <c r="F551" s="104"/>
    </row>
    <row r="552" spans="1:6" ht="15" customHeight="1" hidden="1">
      <c r="A552" s="221"/>
      <c r="B552" s="267" t="s">
        <v>41</v>
      </c>
      <c r="C552" s="54" t="s">
        <v>4</v>
      </c>
      <c r="D552" s="56"/>
      <c r="E552" s="56"/>
      <c r="F552" s="56"/>
    </row>
    <row r="553" spans="1:6" ht="15" customHeight="1" hidden="1">
      <c r="A553" s="221"/>
      <c r="B553" s="208" t="s">
        <v>42</v>
      </c>
      <c r="C553" s="58" t="s">
        <v>5</v>
      </c>
      <c r="D553" s="59"/>
      <c r="E553" s="59"/>
      <c r="F553" s="59"/>
    </row>
    <row r="554" spans="1:6" s="57" customFormat="1" ht="19.5" customHeight="1">
      <c r="A554" s="849" t="s">
        <v>210</v>
      </c>
      <c r="B554" s="884" t="s">
        <v>220</v>
      </c>
      <c r="C554" s="342" t="s">
        <v>4</v>
      </c>
      <c r="D554" s="275">
        <f aca="true" t="shared" si="152" ref="D554:E556">D563</f>
        <v>10855.81</v>
      </c>
      <c r="E554" s="275">
        <f t="shared" si="152"/>
        <v>4989.41</v>
      </c>
      <c r="F554" s="275">
        <f>F556+F558+F560</f>
        <v>5866.4</v>
      </c>
    </row>
    <row r="555" spans="1:6" s="57" customFormat="1" ht="18.75" customHeight="1">
      <c r="A555" s="849"/>
      <c r="B555" s="885"/>
      <c r="C555" s="345" t="s">
        <v>5</v>
      </c>
      <c r="D555" s="276">
        <f t="shared" si="152"/>
        <v>4742.12</v>
      </c>
      <c r="E555" s="276">
        <f t="shared" si="152"/>
        <v>3997.4</v>
      </c>
      <c r="F555" s="531">
        <f>F557+F559+F561</f>
        <v>744.7199999999999</v>
      </c>
    </row>
    <row r="556" spans="1:6" ht="12.75">
      <c r="A556" s="221"/>
      <c r="B556" s="266" t="s">
        <v>227</v>
      </c>
      <c r="C556" s="190" t="s">
        <v>4</v>
      </c>
      <c r="D556" s="129">
        <f t="shared" si="152"/>
        <v>990.88</v>
      </c>
      <c r="E556" s="129">
        <f t="shared" si="152"/>
        <v>0</v>
      </c>
      <c r="F556" s="129">
        <f>F565</f>
        <v>990.88</v>
      </c>
    </row>
    <row r="557" spans="1:6" ht="12.75">
      <c r="A557" s="221"/>
      <c r="B557" s="265"/>
      <c r="C557" s="191" t="s">
        <v>5</v>
      </c>
      <c r="D557" s="104">
        <f aca="true" t="shared" si="153" ref="D557:F560">D566</f>
        <v>69.47</v>
      </c>
      <c r="E557" s="104">
        <f>E566</f>
        <v>0</v>
      </c>
      <c r="F557" s="104">
        <f t="shared" si="153"/>
        <v>69.47</v>
      </c>
    </row>
    <row r="558" spans="1:6" ht="12.75">
      <c r="A558" s="221"/>
      <c r="B558" s="266" t="s">
        <v>228</v>
      </c>
      <c r="C558" s="190" t="s">
        <v>4</v>
      </c>
      <c r="D558" s="129">
        <f t="shared" si="153"/>
        <v>3938.8599999999997</v>
      </c>
      <c r="E558" s="129">
        <f>E567</f>
        <v>0</v>
      </c>
      <c r="F558" s="129">
        <f t="shared" si="153"/>
        <v>3938.8599999999997</v>
      </c>
    </row>
    <row r="559" spans="1:6" ht="12.75">
      <c r="A559" s="221"/>
      <c r="B559" s="265"/>
      <c r="C559" s="191" t="s">
        <v>5</v>
      </c>
      <c r="D559" s="104">
        <f t="shared" si="153"/>
        <v>258.09</v>
      </c>
      <c r="E559" s="104">
        <f>E568</f>
        <v>0</v>
      </c>
      <c r="F559" s="104">
        <f t="shared" si="153"/>
        <v>258.09</v>
      </c>
    </row>
    <row r="560" spans="1:6" ht="12.75">
      <c r="A560" s="221"/>
      <c r="B560" s="266" t="s">
        <v>229</v>
      </c>
      <c r="C560" s="190" t="s">
        <v>4</v>
      </c>
      <c r="D560" s="129">
        <f t="shared" si="153"/>
        <v>936.66</v>
      </c>
      <c r="E560" s="129">
        <f>E569</f>
        <v>0</v>
      </c>
      <c r="F560" s="129">
        <f t="shared" si="153"/>
        <v>936.66</v>
      </c>
    </row>
    <row r="561" spans="1:6" ht="12.75">
      <c r="A561" s="221"/>
      <c r="B561" s="265"/>
      <c r="C561" s="191" t="s">
        <v>5</v>
      </c>
      <c r="D561" s="104">
        <f>D570</f>
        <v>417.15999999999997</v>
      </c>
      <c r="E561" s="104">
        <f>E570</f>
        <v>0</v>
      </c>
      <c r="F561" s="104">
        <f>F570</f>
        <v>417.15999999999997</v>
      </c>
    </row>
    <row r="562" spans="1:6" ht="12.75">
      <c r="A562" s="221"/>
      <c r="B562" s="311" t="s">
        <v>126</v>
      </c>
      <c r="C562" s="98"/>
      <c r="D562" s="62"/>
      <c r="E562" s="408"/>
      <c r="F562" s="62"/>
    </row>
    <row r="563" spans="1:6" s="57" customFormat="1" ht="19.5" customHeight="1">
      <c r="A563" s="849" t="s">
        <v>210</v>
      </c>
      <c r="B563" s="884" t="s">
        <v>220</v>
      </c>
      <c r="C563" s="342" t="s">
        <v>4</v>
      </c>
      <c r="D563" s="343">
        <f>D571+D579+D587+D595</f>
        <v>10855.81</v>
      </c>
      <c r="E563" s="275">
        <f>E571+E579+E587+E595</f>
        <v>4989.41</v>
      </c>
      <c r="F563" s="275">
        <f>F565+F567+F569</f>
        <v>5866.4</v>
      </c>
    </row>
    <row r="564" spans="1:6" s="57" customFormat="1" ht="18.75" customHeight="1">
      <c r="A564" s="849"/>
      <c r="B564" s="885"/>
      <c r="C564" s="345" t="s">
        <v>5</v>
      </c>
      <c r="D564" s="346">
        <f>D572+D580+D588+D596</f>
        <v>4742.12</v>
      </c>
      <c r="E564" s="276">
        <f>E572+E580+E588+E596</f>
        <v>3997.4</v>
      </c>
      <c r="F564" s="531">
        <f>F566+F568+F570</f>
        <v>744.7199999999999</v>
      </c>
    </row>
    <row r="565" spans="1:6" ht="12.75">
      <c r="A565" s="221"/>
      <c r="B565" s="266" t="s">
        <v>227</v>
      </c>
      <c r="C565" s="128" t="s">
        <v>4</v>
      </c>
      <c r="D565" s="218">
        <f aca="true" t="shared" si="154" ref="D565:D570">E565+F565</f>
        <v>990.88</v>
      </c>
      <c r="E565" s="129">
        <f aca="true" t="shared" si="155" ref="E565:F570">E573+E581+E589+E597</f>
        <v>0</v>
      </c>
      <c r="F565" s="129">
        <f t="shared" si="155"/>
        <v>990.88</v>
      </c>
    </row>
    <row r="566" spans="1:6" ht="12.75">
      <c r="A566" s="221"/>
      <c r="B566" s="265"/>
      <c r="C566" s="103" t="s">
        <v>5</v>
      </c>
      <c r="D566" s="250">
        <f t="shared" si="154"/>
        <v>69.47</v>
      </c>
      <c r="E566" s="62">
        <f t="shared" si="155"/>
        <v>0</v>
      </c>
      <c r="F566" s="62">
        <f t="shared" si="155"/>
        <v>69.47</v>
      </c>
    </row>
    <row r="567" spans="1:6" ht="12.75">
      <c r="A567" s="221"/>
      <c r="B567" s="266" t="s">
        <v>228</v>
      </c>
      <c r="C567" s="128" t="s">
        <v>4</v>
      </c>
      <c r="D567" s="218">
        <f t="shared" si="154"/>
        <v>3938.8599999999997</v>
      </c>
      <c r="E567" s="129">
        <f t="shared" si="155"/>
        <v>0</v>
      </c>
      <c r="F567" s="129">
        <f t="shared" si="155"/>
        <v>3938.8599999999997</v>
      </c>
    </row>
    <row r="568" spans="1:6" ht="12.75">
      <c r="A568" s="221"/>
      <c r="B568" s="265"/>
      <c r="C568" s="103" t="s">
        <v>5</v>
      </c>
      <c r="D568" s="250">
        <f t="shared" si="154"/>
        <v>258.09</v>
      </c>
      <c r="E568" s="104">
        <f t="shared" si="155"/>
        <v>0</v>
      </c>
      <c r="F568" s="104">
        <f t="shared" si="155"/>
        <v>258.09</v>
      </c>
    </row>
    <row r="569" spans="1:6" ht="12.75">
      <c r="A569" s="221"/>
      <c r="B569" s="266" t="s">
        <v>229</v>
      </c>
      <c r="C569" s="128" t="s">
        <v>4</v>
      </c>
      <c r="D569" s="218">
        <f t="shared" si="154"/>
        <v>936.66</v>
      </c>
      <c r="E569" s="62">
        <f t="shared" si="155"/>
        <v>0</v>
      </c>
      <c r="F569" s="62">
        <f t="shared" si="155"/>
        <v>936.66</v>
      </c>
    </row>
    <row r="570" spans="1:6" ht="12.75">
      <c r="A570" s="221"/>
      <c r="B570" s="265"/>
      <c r="C570" s="103" t="s">
        <v>5</v>
      </c>
      <c r="D570" s="250">
        <f t="shared" si="154"/>
        <v>417.15999999999997</v>
      </c>
      <c r="E570" s="62">
        <f t="shared" si="155"/>
        <v>0</v>
      </c>
      <c r="F570" s="62">
        <f t="shared" si="155"/>
        <v>417.15999999999997</v>
      </c>
    </row>
    <row r="571" spans="1:6" s="57" customFormat="1" ht="35.25" customHeight="1">
      <c r="A571" s="849" t="s">
        <v>210</v>
      </c>
      <c r="B571" s="867" t="s">
        <v>235</v>
      </c>
      <c r="C571" s="315" t="s">
        <v>4</v>
      </c>
      <c r="D571" s="316">
        <f>E571+F571</f>
        <v>5351.78</v>
      </c>
      <c r="E571" s="316">
        <f>E573+E575+E577</f>
        <v>0</v>
      </c>
      <c r="F571" s="316">
        <f>F573+F575+F577</f>
        <v>5351.78</v>
      </c>
    </row>
    <row r="572" spans="1:6" s="57" customFormat="1" ht="33.75" customHeight="1">
      <c r="A572" s="849"/>
      <c r="B572" s="868"/>
      <c r="C572" s="317" t="s">
        <v>5</v>
      </c>
      <c r="D572" s="318">
        <f>E572+F572</f>
        <v>267.59000000000003</v>
      </c>
      <c r="E572" s="338">
        <f>E574+E576+E578</f>
        <v>0</v>
      </c>
      <c r="F572" s="338">
        <f>F574+F576+F578</f>
        <v>267.59000000000003</v>
      </c>
    </row>
    <row r="573" spans="1:7" ht="12.75">
      <c r="A573" s="221"/>
      <c r="B573" s="266" t="s">
        <v>227</v>
      </c>
      <c r="C573" s="128" t="s">
        <v>4</v>
      </c>
      <c r="D573" s="218">
        <f aca="true" t="shared" si="156" ref="D573:D578">E573+F573</f>
        <v>903.96</v>
      </c>
      <c r="E573" s="129">
        <v>0</v>
      </c>
      <c r="F573" s="129">
        <v>903.96</v>
      </c>
      <c r="G573" s="160"/>
    </row>
    <row r="574" spans="1:6" ht="12.75">
      <c r="A574" s="221"/>
      <c r="B574" s="265"/>
      <c r="C574" s="103" t="s">
        <v>5</v>
      </c>
      <c r="D574" s="250">
        <f t="shared" si="156"/>
        <v>45.2</v>
      </c>
      <c r="E574" s="104">
        <v>0</v>
      </c>
      <c r="F574" s="104">
        <v>45.2</v>
      </c>
    </row>
    <row r="575" spans="1:6" ht="12.75">
      <c r="A575" s="221"/>
      <c r="B575" s="266" t="s">
        <v>228</v>
      </c>
      <c r="C575" s="128" t="s">
        <v>4</v>
      </c>
      <c r="D575" s="218">
        <f t="shared" si="156"/>
        <v>3593.33</v>
      </c>
      <c r="E575" s="129">
        <v>0</v>
      </c>
      <c r="F575" s="129">
        <v>3593.33</v>
      </c>
    </row>
    <row r="576" spans="1:6" ht="12.75">
      <c r="A576" s="221"/>
      <c r="B576" s="265"/>
      <c r="C576" s="103" t="s">
        <v>5</v>
      </c>
      <c r="D576" s="250">
        <f t="shared" si="156"/>
        <v>179.67</v>
      </c>
      <c r="E576" s="104">
        <v>0</v>
      </c>
      <c r="F576" s="104">
        <v>179.67</v>
      </c>
    </row>
    <row r="577" spans="1:6" ht="12.75">
      <c r="A577" s="221"/>
      <c r="B577" s="266" t="s">
        <v>229</v>
      </c>
      <c r="C577" s="128" t="s">
        <v>4</v>
      </c>
      <c r="D577" s="218">
        <f t="shared" si="156"/>
        <v>854.49</v>
      </c>
      <c r="E577" s="129">
        <v>0</v>
      </c>
      <c r="F577" s="129">
        <v>854.49</v>
      </c>
    </row>
    <row r="578" spans="1:6" ht="12.75">
      <c r="A578" s="221"/>
      <c r="B578" s="265"/>
      <c r="C578" s="103" t="s">
        <v>5</v>
      </c>
      <c r="D578" s="250">
        <f t="shared" si="156"/>
        <v>42.72</v>
      </c>
      <c r="E578" s="104">
        <v>0</v>
      </c>
      <c r="F578" s="104">
        <v>42.72</v>
      </c>
    </row>
    <row r="579" spans="1:6" s="57" customFormat="1" ht="39" customHeight="1">
      <c r="A579" s="849" t="s">
        <v>210</v>
      </c>
      <c r="B579" s="867" t="s">
        <v>236</v>
      </c>
      <c r="C579" s="315" t="s">
        <v>4</v>
      </c>
      <c r="D579" s="316">
        <f>E579+F579</f>
        <v>514.62</v>
      </c>
      <c r="E579" s="316">
        <f>E581+E583+E585</f>
        <v>0</v>
      </c>
      <c r="F579" s="316">
        <f>F581+F583+F585</f>
        <v>514.62</v>
      </c>
    </row>
    <row r="580" spans="1:6" s="57" customFormat="1" ht="29.25" customHeight="1">
      <c r="A580" s="849"/>
      <c r="B580" s="868"/>
      <c r="C580" s="317" t="s">
        <v>5</v>
      </c>
      <c r="D580" s="318">
        <f>E580+F580</f>
        <v>80.14999999999999</v>
      </c>
      <c r="E580" s="338">
        <f>E582+E584+E586</f>
        <v>0</v>
      </c>
      <c r="F580" s="338">
        <f>F582+F584+F586</f>
        <v>80.14999999999999</v>
      </c>
    </row>
    <row r="581" spans="1:6" ht="12.75">
      <c r="A581" s="221"/>
      <c r="B581" s="266" t="s">
        <v>227</v>
      </c>
      <c r="C581" s="128" t="s">
        <v>4</v>
      </c>
      <c r="D581" s="218">
        <f aca="true" t="shared" si="157" ref="D581:D586">E581+F581</f>
        <v>86.92</v>
      </c>
      <c r="E581" s="129">
        <v>0</v>
      </c>
      <c r="F581" s="129">
        <v>86.92</v>
      </c>
    </row>
    <row r="582" spans="1:6" ht="12.75">
      <c r="A582" s="221"/>
      <c r="B582" s="265"/>
      <c r="C582" s="103" t="s">
        <v>5</v>
      </c>
      <c r="D582" s="250">
        <f t="shared" si="157"/>
        <v>10.57</v>
      </c>
      <c r="E582" s="104">
        <v>0</v>
      </c>
      <c r="F582" s="104">
        <v>10.57</v>
      </c>
    </row>
    <row r="583" spans="1:6" ht="12.75">
      <c r="A583" s="221"/>
      <c r="B583" s="266" t="s">
        <v>228</v>
      </c>
      <c r="C583" s="128" t="s">
        <v>4</v>
      </c>
      <c r="D583" s="218">
        <f t="shared" si="157"/>
        <v>345.53</v>
      </c>
      <c r="E583" s="129">
        <v>0</v>
      </c>
      <c r="F583" s="129">
        <v>345.53</v>
      </c>
    </row>
    <row r="584" spans="1:6" ht="12.75">
      <c r="A584" s="221"/>
      <c r="B584" s="265"/>
      <c r="C584" s="103" t="s">
        <v>5</v>
      </c>
      <c r="D584" s="250">
        <f t="shared" si="157"/>
        <v>54.44</v>
      </c>
      <c r="E584" s="104">
        <v>0</v>
      </c>
      <c r="F584" s="104">
        <v>54.44</v>
      </c>
    </row>
    <row r="585" spans="1:6" ht="12.75">
      <c r="A585" s="221"/>
      <c r="B585" s="266" t="s">
        <v>229</v>
      </c>
      <c r="C585" s="128" t="s">
        <v>4</v>
      </c>
      <c r="D585" s="218">
        <f t="shared" si="157"/>
        <v>82.17</v>
      </c>
      <c r="E585" s="129">
        <v>0</v>
      </c>
      <c r="F585" s="129">
        <v>82.17</v>
      </c>
    </row>
    <row r="586" spans="1:6" ht="12.75">
      <c r="A586" s="221"/>
      <c r="B586" s="265"/>
      <c r="C586" s="103" t="s">
        <v>5</v>
      </c>
      <c r="D586" s="250">
        <f t="shared" si="157"/>
        <v>15.14</v>
      </c>
      <c r="E586" s="104">
        <v>0</v>
      </c>
      <c r="F586" s="104">
        <v>15.14</v>
      </c>
    </row>
    <row r="587" spans="1:6" s="57" customFormat="1" ht="26.25" customHeight="1">
      <c r="A587" s="849" t="s">
        <v>210</v>
      </c>
      <c r="B587" s="867" t="s">
        <v>237</v>
      </c>
      <c r="C587" s="315" t="s">
        <v>4</v>
      </c>
      <c r="D587" s="316">
        <f>E587+F587</f>
        <v>156.34</v>
      </c>
      <c r="E587" s="316">
        <v>156.34</v>
      </c>
      <c r="F587" s="316">
        <f>F589+F591+F593</f>
        <v>0</v>
      </c>
    </row>
    <row r="588" spans="1:6" s="57" customFormat="1" ht="36" customHeight="1">
      <c r="A588" s="849"/>
      <c r="B588" s="868"/>
      <c r="C588" s="317" t="s">
        <v>5</v>
      </c>
      <c r="D588" s="318">
        <f>E588+F588</f>
        <v>72.46000000000001</v>
      </c>
      <c r="E588" s="338">
        <f>E590+E592+E594</f>
        <v>0</v>
      </c>
      <c r="F588" s="338">
        <f>F590+F592+F594</f>
        <v>72.46000000000001</v>
      </c>
    </row>
    <row r="589" spans="1:6" ht="12.75">
      <c r="A589" s="221"/>
      <c r="B589" s="266" t="s">
        <v>227</v>
      </c>
      <c r="C589" s="128" t="s">
        <v>4</v>
      </c>
      <c r="D589" s="218">
        <f aca="true" t="shared" si="158" ref="D589:D594">E589+F589</f>
        <v>0</v>
      </c>
      <c r="E589" s="129">
        <v>0</v>
      </c>
      <c r="F589" s="129">
        <v>0</v>
      </c>
    </row>
    <row r="590" spans="1:6" ht="12.75">
      <c r="A590" s="221"/>
      <c r="B590" s="265"/>
      <c r="C590" s="103" t="s">
        <v>5</v>
      </c>
      <c r="D590" s="250">
        <f t="shared" si="158"/>
        <v>13.7</v>
      </c>
      <c r="E590" s="104">
        <v>0</v>
      </c>
      <c r="F590" s="104">
        <v>13.7</v>
      </c>
    </row>
    <row r="591" spans="1:6" ht="12.75">
      <c r="A591" s="221"/>
      <c r="B591" s="266" t="s">
        <v>228</v>
      </c>
      <c r="C591" s="128" t="s">
        <v>4</v>
      </c>
      <c r="D591" s="218">
        <f t="shared" si="158"/>
        <v>0</v>
      </c>
      <c r="E591" s="129">
        <v>0</v>
      </c>
      <c r="F591" s="129">
        <v>0</v>
      </c>
    </row>
    <row r="592" spans="1:6" ht="12.75">
      <c r="A592" s="221"/>
      <c r="B592" s="265"/>
      <c r="C592" s="103" t="s">
        <v>5</v>
      </c>
      <c r="D592" s="250">
        <f t="shared" si="158"/>
        <v>23.98</v>
      </c>
      <c r="E592" s="104">
        <v>0</v>
      </c>
      <c r="F592" s="104">
        <v>23.98</v>
      </c>
    </row>
    <row r="593" spans="1:6" ht="12.75">
      <c r="A593" s="221"/>
      <c r="B593" s="266" t="s">
        <v>229</v>
      </c>
      <c r="C593" s="128" t="s">
        <v>4</v>
      </c>
      <c r="D593" s="218">
        <f t="shared" si="158"/>
        <v>0</v>
      </c>
      <c r="E593" s="129">
        <v>0</v>
      </c>
      <c r="F593" s="129">
        <v>0</v>
      </c>
    </row>
    <row r="594" spans="1:6" ht="12.75">
      <c r="A594" s="221"/>
      <c r="B594" s="265"/>
      <c r="C594" s="103" t="s">
        <v>5</v>
      </c>
      <c r="D594" s="250">
        <f t="shared" si="158"/>
        <v>34.78</v>
      </c>
      <c r="E594" s="104">
        <v>0</v>
      </c>
      <c r="F594" s="62">
        <v>34.78</v>
      </c>
    </row>
    <row r="595" spans="1:6" s="57" customFormat="1" ht="52.5" customHeight="1">
      <c r="A595" s="849" t="s">
        <v>210</v>
      </c>
      <c r="B595" s="867" t="s">
        <v>238</v>
      </c>
      <c r="C595" s="315" t="s">
        <v>4</v>
      </c>
      <c r="D595" s="316">
        <f aca="true" t="shared" si="159" ref="D595:D602">E595+F595</f>
        <v>4833.07</v>
      </c>
      <c r="E595" s="348">
        <v>4833.07</v>
      </c>
      <c r="F595" s="348">
        <f>F597+F599+F601</f>
        <v>0</v>
      </c>
    </row>
    <row r="596" spans="1:6" s="57" customFormat="1" ht="52.5" customHeight="1">
      <c r="A596" s="849"/>
      <c r="B596" s="868"/>
      <c r="C596" s="317" t="s">
        <v>5</v>
      </c>
      <c r="D596" s="318">
        <f t="shared" si="159"/>
        <v>4321.92</v>
      </c>
      <c r="E596" s="338">
        <v>3997.4</v>
      </c>
      <c r="F596" s="338">
        <f>F598+F600+F602</f>
        <v>324.52</v>
      </c>
    </row>
    <row r="597" spans="1:6" ht="12.75">
      <c r="A597" s="221"/>
      <c r="B597" s="266" t="s">
        <v>227</v>
      </c>
      <c r="C597" s="128" t="s">
        <v>4</v>
      </c>
      <c r="D597" s="218">
        <f t="shared" si="159"/>
        <v>0</v>
      </c>
      <c r="E597" s="129">
        <v>0</v>
      </c>
      <c r="F597" s="62">
        <v>0</v>
      </c>
    </row>
    <row r="598" spans="1:6" ht="12.75">
      <c r="A598" s="221"/>
      <c r="B598" s="265"/>
      <c r="C598" s="103" t="s">
        <v>5</v>
      </c>
      <c r="D598" s="250">
        <f t="shared" si="159"/>
        <v>0</v>
      </c>
      <c r="E598" s="104">
        <v>0</v>
      </c>
      <c r="F598" s="104">
        <v>0</v>
      </c>
    </row>
    <row r="599" spans="1:6" ht="12.75">
      <c r="A599" s="221"/>
      <c r="B599" s="266" t="s">
        <v>228</v>
      </c>
      <c r="C599" s="128" t="s">
        <v>4</v>
      </c>
      <c r="D599" s="218">
        <f t="shared" si="159"/>
        <v>0</v>
      </c>
      <c r="E599" s="129">
        <v>0</v>
      </c>
      <c r="F599" s="129">
        <v>0</v>
      </c>
    </row>
    <row r="600" spans="1:6" ht="12.75">
      <c r="A600" s="221"/>
      <c r="B600" s="265"/>
      <c r="C600" s="103" t="s">
        <v>5</v>
      </c>
      <c r="D600" s="250">
        <f t="shared" si="159"/>
        <v>0</v>
      </c>
      <c r="E600" s="104">
        <v>0</v>
      </c>
      <c r="F600" s="104">
        <v>0</v>
      </c>
    </row>
    <row r="601" spans="1:6" ht="12.75">
      <c r="A601" s="221"/>
      <c r="B601" s="266" t="s">
        <v>229</v>
      </c>
      <c r="C601" s="128" t="s">
        <v>4</v>
      </c>
      <c r="D601" s="218">
        <f t="shared" si="159"/>
        <v>0</v>
      </c>
      <c r="E601" s="129">
        <v>0</v>
      </c>
      <c r="F601" s="129">
        <v>0</v>
      </c>
    </row>
    <row r="602" spans="1:6" ht="12.75">
      <c r="A602" s="221"/>
      <c r="B602" s="265"/>
      <c r="C602" s="103" t="s">
        <v>5</v>
      </c>
      <c r="D602" s="250">
        <f t="shared" si="159"/>
        <v>324.52</v>
      </c>
      <c r="E602" s="104">
        <v>0</v>
      </c>
      <c r="F602" s="104">
        <v>324.52</v>
      </c>
    </row>
    <row r="603" spans="1:6" ht="12.75">
      <c r="A603" s="221"/>
      <c r="B603" s="532"/>
      <c r="C603" s="533"/>
      <c r="D603" s="534"/>
      <c r="E603" s="534"/>
      <c r="F603" s="535"/>
    </row>
    <row r="604" spans="1:6" s="57" customFormat="1" ht="12.75">
      <c r="A604" s="221"/>
      <c r="B604" s="870" t="s">
        <v>55</v>
      </c>
      <c r="C604" s="871"/>
      <c r="D604" s="871"/>
      <c r="E604" s="871"/>
      <c r="F604" s="872"/>
    </row>
    <row r="605" spans="1:6" ht="12.75">
      <c r="A605" s="221"/>
      <c r="B605" s="789" t="s">
        <v>8</v>
      </c>
      <c r="C605" s="710"/>
      <c r="D605" s="710"/>
      <c r="E605" s="710"/>
      <c r="F605" s="711"/>
    </row>
    <row r="606" spans="1:6" ht="12.75">
      <c r="A606" s="221"/>
      <c r="B606" s="61" t="s">
        <v>12</v>
      </c>
      <c r="C606" s="60" t="s">
        <v>4</v>
      </c>
      <c r="D606" s="62">
        <f aca="true" t="shared" si="160" ref="D606:F607">D608+D618</f>
        <v>1177830</v>
      </c>
      <c r="E606" s="62">
        <f>E608+E618</f>
        <v>1051688</v>
      </c>
      <c r="F606" s="62">
        <f>F608+F618</f>
        <v>126142</v>
      </c>
    </row>
    <row r="607" spans="1:6" ht="13.5" thickBot="1">
      <c r="A607" s="221"/>
      <c r="B607" s="209"/>
      <c r="C607" s="202" t="s">
        <v>5</v>
      </c>
      <c r="D607" s="203">
        <f t="shared" si="160"/>
        <v>1002090</v>
      </c>
      <c r="E607" s="203">
        <f>E609+E619</f>
        <v>303809</v>
      </c>
      <c r="F607" s="203">
        <f t="shared" si="160"/>
        <v>698281</v>
      </c>
    </row>
    <row r="608" spans="1:6" ht="15" customHeight="1">
      <c r="A608" s="221"/>
      <c r="B608" s="210" t="s">
        <v>24</v>
      </c>
      <c r="C608" s="124" t="s">
        <v>4</v>
      </c>
      <c r="D608" s="155">
        <f aca="true" t="shared" si="161" ref="D608:F609">D610</f>
        <v>1142789</v>
      </c>
      <c r="E608" s="155">
        <f t="shared" si="161"/>
        <v>1047013</v>
      </c>
      <c r="F608" s="155">
        <f t="shared" si="161"/>
        <v>95776</v>
      </c>
    </row>
    <row r="609" spans="1:6" ht="12.75">
      <c r="A609" s="221"/>
      <c r="B609" s="225" t="s">
        <v>10</v>
      </c>
      <c r="C609" s="156" t="s">
        <v>5</v>
      </c>
      <c r="D609" s="157">
        <f t="shared" si="161"/>
        <v>767187</v>
      </c>
      <c r="E609" s="157">
        <f t="shared" si="161"/>
        <v>303809</v>
      </c>
      <c r="F609" s="157">
        <f t="shared" si="161"/>
        <v>463378</v>
      </c>
    </row>
    <row r="610" spans="1:6" s="57" customFormat="1" ht="19.5" customHeight="1">
      <c r="A610" s="852" t="s">
        <v>250</v>
      </c>
      <c r="B610" s="854" t="s">
        <v>451</v>
      </c>
      <c r="C610" s="537" t="s">
        <v>4</v>
      </c>
      <c r="D610" s="538">
        <f aca="true" t="shared" si="162" ref="D610:F611">D612+D614+D616</f>
        <v>1142789</v>
      </c>
      <c r="E610" s="539">
        <f t="shared" si="162"/>
        <v>1047013</v>
      </c>
      <c r="F610" s="539">
        <f t="shared" si="162"/>
        <v>95776</v>
      </c>
    </row>
    <row r="611" spans="1:6" s="57" customFormat="1" ht="18.75" customHeight="1">
      <c r="A611" s="853"/>
      <c r="B611" s="855"/>
      <c r="C611" s="540" t="s">
        <v>5</v>
      </c>
      <c r="D611" s="541">
        <f t="shared" si="162"/>
        <v>767187</v>
      </c>
      <c r="E611" s="542">
        <f t="shared" si="162"/>
        <v>303809</v>
      </c>
      <c r="F611" s="542">
        <f t="shared" si="162"/>
        <v>463378</v>
      </c>
    </row>
    <row r="612" spans="1:6" ht="12.75">
      <c r="A612" s="221"/>
      <c r="B612" s="543" t="s">
        <v>251</v>
      </c>
      <c r="C612" s="544" t="s">
        <v>4</v>
      </c>
      <c r="D612" s="411">
        <f aca="true" t="shared" si="163" ref="D612:D617">E612+F612</f>
        <v>374407</v>
      </c>
      <c r="E612" s="218">
        <f aca="true" t="shared" si="164" ref="E612:E617">E630+E646+E660+E677+E726+E774</f>
        <v>362695</v>
      </c>
      <c r="F612" s="218">
        <f aca="true" t="shared" si="165" ref="F612:F617">F630+F646+F660+F677+F726+F774</f>
        <v>11712</v>
      </c>
    </row>
    <row r="613" spans="1:6" ht="12.75">
      <c r="A613" s="221"/>
      <c r="B613" s="545"/>
      <c r="C613" s="546" t="s">
        <v>5</v>
      </c>
      <c r="D613" s="528">
        <f t="shared" si="163"/>
        <v>179350</v>
      </c>
      <c r="E613" s="250">
        <f t="shared" si="164"/>
        <v>123008</v>
      </c>
      <c r="F613" s="250">
        <f>F631+F647+F661+F678+F727+F775</f>
        <v>56342</v>
      </c>
    </row>
    <row r="614" spans="1:6" ht="12.75">
      <c r="A614" s="221"/>
      <c r="B614" s="543" t="s">
        <v>228</v>
      </c>
      <c r="C614" s="544" t="s">
        <v>4</v>
      </c>
      <c r="D614" s="411">
        <f t="shared" si="163"/>
        <v>598284</v>
      </c>
      <c r="E614" s="218">
        <f t="shared" si="164"/>
        <v>534152</v>
      </c>
      <c r="F614" s="218">
        <f t="shared" si="165"/>
        <v>64132</v>
      </c>
    </row>
    <row r="615" spans="1:6" ht="12.75">
      <c r="A615" s="221"/>
      <c r="B615" s="545"/>
      <c r="C615" s="546" t="s">
        <v>5</v>
      </c>
      <c r="D615" s="528">
        <f t="shared" si="163"/>
        <v>457677</v>
      </c>
      <c r="E615" s="250">
        <f t="shared" si="164"/>
        <v>147691</v>
      </c>
      <c r="F615" s="250">
        <f t="shared" si="165"/>
        <v>309986</v>
      </c>
    </row>
    <row r="616" spans="1:6" ht="12.75">
      <c r="A616" s="221"/>
      <c r="B616" s="543" t="s">
        <v>252</v>
      </c>
      <c r="C616" s="544" t="s">
        <v>4</v>
      </c>
      <c r="D616" s="411">
        <f t="shared" si="163"/>
        <v>170098</v>
      </c>
      <c r="E616" s="218">
        <f t="shared" si="164"/>
        <v>150166</v>
      </c>
      <c r="F616" s="218">
        <f t="shared" si="165"/>
        <v>19932</v>
      </c>
    </row>
    <row r="617" spans="1:6" ht="12.75">
      <c r="A617" s="221"/>
      <c r="B617" s="545"/>
      <c r="C617" s="546" t="s">
        <v>5</v>
      </c>
      <c r="D617" s="528">
        <f t="shared" si="163"/>
        <v>130160</v>
      </c>
      <c r="E617" s="250">
        <f t="shared" si="164"/>
        <v>33110</v>
      </c>
      <c r="F617" s="250">
        <f t="shared" si="165"/>
        <v>97050</v>
      </c>
    </row>
    <row r="618" spans="1:6" ht="15" customHeight="1">
      <c r="A618" s="221"/>
      <c r="B618" s="268" t="s">
        <v>17</v>
      </c>
      <c r="C618" s="124" t="s">
        <v>4</v>
      </c>
      <c r="D618" s="155">
        <f aca="true" t="shared" si="166" ref="D618:F619">D620</f>
        <v>35041</v>
      </c>
      <c r="E618" s="155">
        <f t="shared" si="166"/>
        <v>4675</v>
      </c>
      <c r="F618" s="155">
        <f t="shared" si="166"/>
        <v>30366</v>
      </c>
    </row>
    <row r="619" spans="1:6" ht="12.75">
      <c r="A619" s="221"/>
      <c r="B619" s="225" t="s">
        <v>10</v>
      </c>
      <c r="C619" s="156" t="s">
        <v>5</v>
      </c>
      <c r="D619" s="157">
        <f t="shared" si="166"/>
        <v>234903</v>
      </c>
      <c r="E619" s="157">
        <f t="shared" si="166"/>
        <v>0</v>
      </c>
      <c r="F619" s="157">
        <f t="shared" si="166"/>
        <v>234903</v>
      </c>
    </row>
    <row r="620" spans="1:6" s="57" customFormat="1" ht="19.5" customHeight="1">
      <c r="A620" s="852" t="s">
        <v>250</v>
      </c>
      <c r="B620" s="854" t="s">
        <v>451</v>
      </c>
      <c r="C620" s="547" t="s">
        <v>4</v>
      </c>
      <c r="D620" s="539">
        <f aca="true" t="shared" si="167" ref="D620:F621">D622+D624</f>
        <v>35041</v>
      </c>
      <c r="E620" s="539">
        <f t="shared" si="167"/>
        <v>4675</v>
      </c>
      <c r="F620" s="539">
        <f t="shared" si="167"/>
        <v>30366</v>
      </c>
    </row>
    <row r="621" spans="1:6" s="57" customFormat="1" ht="18.75" customHeight="1">
      <c r="A621" s="853"/>
      <c r="B621" s="855"/>
      <c r="C621" s="548" t="s">
        <v>5</v>
      </c>
      <c r="D621" s="549">
        <f t="shared" si="167"/>
        <v>234903</v>
      </c>
      <c r="E621" s="549">
        <f t="shared" si="167"/>
        <v>0</v>
      </c>
      <c r="F621" s="549">
        <f t="shared" si="167"/>
        <v>234903</v>
      </c>
    </row>
    <row r="622" spans="1:6" ht="12.75">
      <c r="A622" s="221"/>
      <c r="B622" s="550" t="s">
        <v>251</v>
      </c>
      <c r="C622" s="128" t="s">
        <v>4</v>
      </c>
      <c r="D622" s="411">
        <f>E622+F622</f>
        <v>35041</v>
      </c>
      <c r="E622" s="218">
        <f>E638+E654+E668+E685+E734+E782</f>
        <v>4675</v>
      </c>
      <c r="F622" s="218">
        <f>F638+F654+F668+F685+F734+F782</f>
        <v>30366</v>
      </c>
    </row>
    <row r="623" spans="1:6" ht="12.75">
      <c r="A623" s="221"/>
      <c r="B623" s="520"/>
      <c r="C623" s="103" t="s">
        <v>5</v>
      </c>
      <c r="D623" s="528">
        <f>E623+F623</f>
        <v>165509</v>
      </c>
      <c r="E623" s="250">
        <f>E639+E655+E669+E686+E735+E783</f>
        <v>0</v>
      </c>
      <c r="F623" s="250">
        <f>F639+F655+F669+F686+F735+F783</f>
        <v>165509</v>
      </c>
    </row>
    <row r="624" spans="1:6" s="68" customFormat="1" ht="12.75">
      <c r="A624" s="98"/>
      <c r="B624" s="519" t="s">
        <v>228</v>
      </c>
      <c r="C624" s="128" t="s">
        <v>4</v>
      </c>
      <c r="D624" s="411">
        <f>E624+F624</f>
        <v>0</v>
      </c>
      <c r="E624" s="218">
        <f>E640+E670+E687+E736+E792</f>
        <v>0</v>
      </c>
      <c r="F624" s="218">
        <f>F640+F670+F687+F736+F792</f>
        <v>0</v>
      </c>
    </row>
    <row r="625" spans="1:6" s="68" customFormat="1" ht="12.75">
      <c r="A625" s="98"/>
      <c r="B625" s="520"/>
      <c r="C625" s="103" t="s">
        <v>5</v>
      </c>
      <c r="D625" s="528">
        <f>E625+F625</f>
        <v>69394</v>
      </c>
      <c r="E625" s="250">
        <f>E641+E671+E688+E737+E793</f>
        <v>0</v>
      </c>
      <c r="F625" s="250">
        <f>F641+F671+F688+F737+F793</f>
        <v>69394</v>
      </c>
    </row>
    <row r="626" spans="1:6" s="57" customFormat="1" ht="27.75" customHeight="1">
      <c r="A626" s="849" t="s">
        <v>250</v>
      </c>
      <c r="B626" s="858" t="s">
        <v>261</v>
      </c>
      <c r="C626" s="551" t="s">
        <v>4</v>
      </c>
      <c r="D626" s="552">
        <f>D628+D636</f>
        <v>665841</v>
      </c>
      <c r="E626" s="553">
        <f>E628+E636</f>
        <v>602726</v>
      </c>
      <c r="F626" s="553">
        <f aca="true" t="shared" si="168" ref="D626:F627">F628+F636</f>
        <v>63115</v>
      </c>
    </row>
    <row r="627" spans="1:6" s="57" customFormat="1" ht="24" customHeight="1">
      <c r="A627" s="849"/>
      <c r="B627" s="857"/>
      <c r="C627" s="554" t="s">
        <v>5</v>
      </c>
      <c r="D627" s="555">
        <f t="shared" si="168"/>
        <v>561372</v>
      </c>
      <c r="E627" s="555">
        <f>E629+E637</f>
        <v>235409</v>
      </c>
      <c r="F627" s="555">
        <f t="shared" si="168"/>
        <v>359814</v>
      </c>
    </row>
    <row r="628" spans="1:6" ht="15" customHeight="1">
      <c r="A628" s="221"/>
      <c r="B628" s="210" t="s">
        <v>24</v>
      </c>
      <c r="C628" s="124" t="s">
        <v>4</v>
      </c>
      <c r="D628" s="155">
        <f aca="true" t="shared" si="169" ref="D628:F629">D630+D632+D634</f>
        <v>650562</v>
      </c>
      <c r="E628" s="155">
        <f t="shared" si="169"/>
        <v>602726</v>
      </c>
      <c r="F628" s="155">
        <f t="shared" si="169"/>
        <v>47836</v>
      </c>
    </row>
    <row r="629" spans="1:6" ht="12.75">
      <c r="A629" s="221"/>
      <c r="B629" s="225" t="s">
        <v>10</v>
      </c>
      <c r="C629" s="156" t="s">
        <v>5</v>
      </c>
      <c r="D629" s="157">
        <f t="shared" si="169"/>
        <v>484372</v>
      </c>
      <c r="E629" s="157">
        <f t="shared" si="169"/>
        <v>235409</v>
      </c>
      <c r="F629" s="157">
        <f t="shared" si="169"/>
        <v>248963</v>
      </c>
    </row>
    <row r="630" spans="1:6" ht="12.75">
      <c r="A630" s="221"/>
      <c r="B630" s="519" t="s">
        <v>253</v>
      </c>
      <c r="C630" s="556" t="s">
        <v>4</v>
      </c>
      <c r="D630" s="557">
        <f aca="true" t="shared" si="170" ref="D630:D635">E630+F630</f>
        <v>219348</v>
      </c>
      <c r="E630" s="558">
        <v>213598</v>
      </c>
      <c r="F630" s="558">
        <v>5750</v>
      </c>
    </row>
    <row r="631" spans="1:6" ht="12.75">
      <c r="A631" s="221"/>
      <c r="B631" s="559"/>
      <c r="C631" s="560" t="s">
        <v>5</v>
      </c>
      <c r="D631" s="561">
        <f t="shared" si="170"/>
        <v>123562</v>
      </c>
      <c r="E631" s="562">
        <v>93645</v>
      </c>
      <c r="F631" s="562">
        <v>29917</v>
      </c>
    </row>
    <row r="632" spans="1:6" ht="12.75">
      <c r="A632" s="221"/>
      <c r="B632" s="519" t="s">
        <v>254</v>
      </c>
      <c r="C632" s="556" t="s">
        <v>4</v>
      </c>
      <c r="D632" s="557">
        <f>E632+F632</f>
        <v>337831</v>
      </c>
      <c r="E632" s="558">
        <v>305771</v>
      </c>
      <c r="F632" s="558">
        <v>32060</v>
      </c>
    </row>
    <row r="633" spans="1:6" ht="12.75">
      <c r="A633" s="221"/>
      <c r="B633" s="559"/>
      <c r="C633" s="560" t="s">
        <v>5</v>
      </c>
      <c r="D633" s="561">
        <f t="shared" si="170"/>
        <v>284127</v>
      </c>
      <c r="E633" s="562">
        <v>115136</v>
      </c>
      <c r="F633" s="562">
        <v>168991</v>
      </c>
    </row>
    <row r="634" spans="1:6" ht="12.75">
      <c r="A634" s="221"/>
      <c r="B634" s="519" t="s">
        <v>255</v>
      </c>
      <c r="C634" s="556" t="s">
        <v>4</v>
      </c>
      <c r="D634" s="557">
        <f t="shared" si="170"/>
        <v>93383</v>
      </c>
      <c r="E634" s="558">
        <v>83357</v>
      </c>
      <c r="F634" s="558">
        <v>10026</v>
      </c>
    </row>
    <row r="635" spans="1:6" ht="12.75">
      <c r="A635" s="221"/>
      <c r="B635" s="559"/>
      <c r="C635" s="560" t="s">
        <v>5</v>
      </c>
      <c r="D635" s="561">
        <f t="shared" si="170"/>
        <v>76683</v>
      </c>
      <c r="E635" s="562">
        <v>26628</v>
      </c>
      <c r="F635" s="562">
        <v>50055</v>
      </c>
    </row>
    <row r="636" spans="1:6" ht="15" customHeight="1">
      <c r="A636" s="221"/>
      <c r="B636" s="268" t="s">
        <v>17</v>
      </c>
      <c r="C636" s="124" t="s">
        <v>4</v>
      </c>
      <c r="D636" s="155">
        <f>D638</f>
        <v>15279</v>
      </c>
      <c r="E636" s="155">
        <f>E638+E640</f>
        <v>0</v>
      </c>
      <c r="F636" s="155">
        <f>F638+F640</f>
        <v>15279</v>
      </c>
    </row>
    <row r="637" spans="1:6" ht="12.75">
      <c r="A637" s="221"/>
      <c r="B637" s="61" t="s">
        <v>10</v>
      </c>
      <c r="C637" s="124" t="s">
        <v>5</v>
      </c>
      <c r="D637" s="155">
        <f>D639</f>
        <v>77000</v>
      </c>
      <c r="E637" s="155">
        <f>E639+E641</f>
        <v>0</v>
      </c>
      <c r="F637" s="155">
        <f>F639+F641</f>
        <v>110851</v>
      </c>
    </row>
    <row r="638" spans="1:6" ht="12.75">
      <c r="A638" s="221"/>
      <c r="B638" s="519" t="s">
        <v>253</v>
      </c>
      <c r="C638" s="556" t="s">
        <v>4</v>
      </c>
      <c r="D638" s="557">
        <f>E638+F638</f>
        <v>15279</v>
      </c>
      <c r="E638" s="558">
        <v>0</v>
      </c>
      <c r="F638" s="558">
        <v>15279</v>
      </c>
    </row>
    <row r="639" spans="1:6" ht="12.75">
      <c r="A639" s="221"/>
      <c r="B639" s="559"/>
      <c r="C639" s="560" t="s">
        <v>5</v>
      </c>
      <c r="D639" s="561">
        <f>E639+F639</f>
        <v>77000</v>
      </c>
      <c r="E639" s="562">
        <v>0</v>
      </c>
      <c r="F639" s="562">
        <v>77000</v>
      </c>
    </row>
    <row r="640" spans="1:6" s="68" customFormat="1" ht="12.75">
      <c r="A640" s="98"/>
      <c r="B640" s="519" t="s">
        <v>228</v>
      </c>
      <c r="C640" s="128" t="s">
        <v>4</v>
      </c>
      <c r="D640" s="557">
        <f>E640+F640</f>
        <v>0</v>
      </c>
      <c r="E640" s="218">
        <v>0</v>
      </c>
      <c r="F640" s="218">
        <v>0</v>
      </c>
    </row>
    <row r="641" spans="1:6" s="68" customFormat="1" ht="12.75">
      <c r="A641" s="98"/>
      <c r="B641" s="520"/>
      <c r="C641" s="103" t="s">
        <v>5</v>
      </c>
      <c r="D641" s="561">
        <f>E641+F641</f>
        <v>33851</v>
      </c>
      <c r="E641" s="250">
        <v>0</v>
      </c>
      <c r="F641" s="250">
        <v>33851</v>
      </c>
    </row>
    <row r="642" spans="1:6" s="57" customFormat="1" ht="33.75" customHeight="1">
      <c r="A642" s="849" t="s">
        <v>250</v>
      </c>
      <c r="B642" s="856" t="s">
        <v>262</v>
      </c>
      <c r="C642" s="563" t="s">
        <v>4</v>
      </c>
      <c r="D642" s="552">
        <f aca="true" t="shared" si="171" ref="D642:F643">D644+D652</f>
        <v>9345</v>
      </c>
      <c r="E642" s="552">
        <f t="shared" si="171"/>
        <v>9345</v>
      </c>
      <c r="F642" s="552">
        <f t="shared" si="171"/>
        <v>0</v>
      </c>
    </row>
    <row r="643" spans="1:6" s="57" customFormat="1" ht="32.25" customHeight="1">
      <c r="A643" s="849"/>
      <c r="B643" s="857"/>
      <c r="C643" s="564" t="s">
        <v>5</v>
      </c>
      <c r="D643" s="555">
        <f t="shared" si="171"/>
        <v>6844</v>
      </c>
      <c r="E643" s="555">
        <f t="shared" si="171"/>
        <v>5306</v>
      </c>
      <c r="F643" s="555">
        <f t="shared" si="171"/>
        <v>1538</v>
      </c>
    </row>
    <row r="644" spans="1:6" ht="14.25" customHeight="1">
      <c r="A644" s="221"/>
      <c r="B644" s="210" t="s">
        <v>24</v>
      </c>
      <c r="C644" s="124" t="s">
        <v>4</v>
      </c>
      <c r="D644" s="155">
        <f aca="true" t="shared" si="172" ref="D644:F645">D646+D648+D650</f>
        <v>9345</v>
      </c>
      <c r="E644" s="155">
        <f t="shared" si="172"/>
        <v>9345</v>
      </c>
      <c r="F644" s="155">
        <f t="shared" si="172"/>
        <v>0</v>
      </c>
    </row>
    <row r="645" spans="1:6" ht="12.75">
      <c r="A645" s="221"/>
      <c r="B645" s="225" t="s">
        <v>10</v>
      </c>
      <c r="C645" s="156" t="s">
        <v>5</v>
      </c>
      <c r="D645" s="157">
        <f t="shared" si="172"/>
        <v>6544</v>
      </c>
      <c r="E645" s="157">
        <f t="shared" si="172"/>
        <v>5306</v>
      </c>
      <c r="F645" s="157">
        <f t="shared" si="172"/>
        <v>1238</v>
      </c>
    </row>
    <row r="646" spans="1:6" s="57" customFormat="1" ht="12.75">
      <c r="A646" s="328"/>
      <c r="B646" s="519" t="s">
        <v>253</v>
      </c>
      <c r="C646" s="556" t="s">
        <v>4</v>
      </c>
      <c r="D646" s="557">
        <f aca="true" t="shared" si="173" ref="D646:D651">E646+F646</f>
        <v>4958</v>
      </c>
      <c r="E646" s="558">
        <v>4958</v>
      </c>
      <c r="F646" s="558">
        <v>0</v>
      </c>
    </row>
    <row r="647" spans="1:6" s="57" customFormat="1" ht="12.75">
      <c r="A647" s="328"/>
      <c r="B647" s="559"/>
      <c r="C647" s="560" t="s">
        <v>5</v>
      </c>
      <c r="D647" s="561">
        <f t="shared" si="173"/>
        <v>4230</v>
      </c>
      <c r="E647" s="562">
        <v>3614</v>
      </c>
      <c r="F647" s="562">
        <v>616</v>
      </c>
    </row>
    <row r="648" spans="1:6" s="57" customFormat="1" ht="12.75">
      <c r="A648" s="328"/>
      <c r="B648" s="519" t="s">
        <v>254</v>
      </c>
      <c r="C648" s="556" t="s">
        <v>4</v>
      </c>
      <c r="D648" s="557">
        <f t="shared" si="173"/>
        <v>3742</v>
      </c>
      <c r="E648" s="558">
        <v>3742</v>
      </c>
      <c r="F648" s="558">
        <v>0</v>
      </c>
    </row>
    <row r="649" spans="1:6" s="57" customFormat="1" ht="12.75">
      <c r="A649" s="328"/>
      <c r="B649" s="559"/>
      <c r="C649" s="560" t="s">
        <v>5</v>
      </c>
      <c r="D649" s="561">
        <f t="shared" si="173"/>
        <v>2117</v>
      </c>
      <c r="E649" s="562">
        <v>1692</v>
      </c>
      <c r="F649" s="562">
        <v>425</v>
      </c>
    </row>
    <row r="650" spans="1:6" s="57" customFormat="1" ht="12.75">
      <c r="A650" s="328"/>
      <c r="B650" s="519" t="s">
        <v>255</v>
      </c>
      <c r="C650" s="556" t="s">
        <v>4</v>
      </c>
      <c r="D650" s="557">
        <f t="shared" si="173"/>
        <v>645</v>
      </c>
      <c r="E650" s="558">
        <v>645</v>
      </c>
      <c r="F650" s="558">
        <v>0</v>
      </c>
    </row>
    <row r="651" spans="1:6" s="57" customFormat="1" ht="12.75">
      <c r="A651" s="328"/>
      <c r="B651" s="559"/>
      <c r="C651" s="560" t="s">
        <v>5</v>
      </c>
      <c r="D651" s="561">
        <f t="shared" si="173"/>
        <v>197</v>
      </c>
      <c r="E651" s="562">
        <v>0</v>
      </c>
      <c r="F651" s="562">
        <v>197</v>
      </c>
    </row>
    <row r="652" spans="1:6" ht="15" customHeight="1">
      <c r="A652" s="221"/>
      <c r="B652" s="268" t="s">
        <v>17</v>
      </c>
      <c r="C652" s="124" t="s">
        <v>4</v>
      </c>
      <c r="D652" s="155">
        <f aca="true" t="shared" si="174" ref="D652:F653">D654</f>
        <v>0</v>
      </c>
      <c r="E652" s="155">
        <f t="shared" si="174"/>
        <v>0</v>
      </c>
      <c r="F652" s="155">
        <f t="shared" si="174"/>
        <v>0</v>
      </c>
    </row>
    <row r="653" spans="1:6" ht="12.75">
      <c r="A653" s="221"/>
      <c r="B653" s="61" t="s">
        <v>10</v>
      </c>
      <c r="C653" s="124" t="s">
        <v>5</v>
      </c>
      <c r="D653" s="155">
        <f t="shared" si="174"/>
        <v>300</v>
      </c>
      <c r="E653" s="155">
        <f t="shared" si="174"/>
        <v>0</v>
      </c>
      <c r="F653" s="155">
        <f t="shared" si="174"/>
        <v>300</v>
      </c>
    </row>
    <row r="654" spans="1:6" ht="12.75">
      <c r="A654" s="221"/>
      <c r="B654" s="519" t="s">
        <v>253</v>
      </c>
      <c r="C654" s="556" t="s">
        <v>4</v>
      </c>
      <c r="D654" s="557">
        <f>E654+F654</f>
        <v>0</v>
      </c>
      <c r="E654" s="558">
        <v>0</v>
      </c>
      <c r="F654" s="558">
        <v>0</v>
      </c>
    </row>
    <row r="655" spans="1:6" ht="12.75">
      <c r="A655" s="221"/>
      <c r="B655" s="559"/>
      <c r="C655" s="560" t="s">
        <v>5</v>
      </c>
      <c r="D655" s="561">
        <f>E655+F655</f>
        <v>300</v>
      </c>
      <c r="E655" s="562">
        <v>0</v>
      </c>
      <c r="F655" s="562">
        <v>300</v>
      </c>
    </row>
    <row r="656" spans="1:6" s="57" customFormat="1" ht="29.25" customHeight="1">
      <c r="A656" s="849" t="s">
        <v>250</v>
      </c>
      <c r="B656" s="858" t="s">
        <v>263</v>
      </c>
      <c r="C656" s="565" t="s">
        <v>4</v>
      </c>
      <c r="D656" s="552">
        <f aca="true" t="shared" si="175" ref="D656:F657">D658+D666</f>
        <v>85777</v>
      </c>
      <c r="E656" s="552">
        <f t="shared" si="175"/>
        <v>63852</v>
      </c>
      <c r="F656" s="552">
        <f t="shared" si="175"/>
        <v>21925</v>
      </c>
    </row>
    <row r="657" spans="1:6" s="57" customFormat="1" ht="29.25" customHeight="1">
      <c r="A657" s="849"/>
      <c r="B657" s="857"/>
      <c r="C657" s="564" t="s">
        <v>5</v>
      </c>
      <c r="D657" s="555">
        <f t="shared" si="175"/>
        <v>65668</v>
      </c>
      <c r="E657" s="555">
        <f t="shared" si="175"/>
        <v>39596</v>
      </c>
      <c r="F657" s="555">
        <f t="shared" si="175"/>
        <v>26072</v>
      </c>
    </row>
    <row r="658" spans="1:6" ht="14.25" customHeight="1">
      <c r="A658" s="221"/>
      <c r="B658" s="210" t="s">
        <v>24</v>
      </c>
      <c r="C658" s="124" t="s">
        <v>4</v>
      </c>
      <c r="D658" s="155">
        <f aca="true" t="shared" si="176" ref="D658:F659">D660+D662+D664</f>
        <v>75757</v>
      </c>
      <c r="E658" s="155">
        <f t="shared" si="176"/>
        <v>59177</v>
      </c>
      <c r="F658" s="155">
        <f t="shared" si="176"/>
        <v>16580</v>
      </c>
    </row>
    <row r="659" spans="1:6" ht="12.75">
      <c r="A659" s="221"/>
      <c r="B659" s="225" t="s">
        <v>10</v>
      </c>
      <c r="C659" s="156" t="s">
        <v>5</v>
      </c>
      <c r="D659" s="157">
        <f t="shared" si="176"/>
        <v>57303</v>
      </c>
      <c r="E659" s="157">
        <f t="shared" si="176"/>
        <v>39596</v>
      </c>
      <c r="F659" s="157">
        <f t="shared" si="176"/>
        <v>17707</v>
      </c>
    </row>
    <row r="660" spans="1:6" s="57" customFormat="1" ht="12.75">
      <c r="A660" s="328"/>
      <c r="B660" s="566" t="s">
        <v>253</v>
      </c>
      <c r="C660" s="556" t="s">
        <v>4</v>
      </c>
      <c r="D660" s="557">
        <f aca="true" t="shared" si="177" ref="D660:D665">E660+F660</f>
        <v>20064</v>
      </c>
      <c r="E660" s="558">
        <v>18113</v>
      </c>
      <c r="F660" s="558">
        <v>1951</v>
      </c>
    </row>
    <row r="661" spans="1:6" s="57" customFormat="1" ht="12.75">
      <c r="A661" s="328"/>
      <c r="B661" s="567"/>
      <c r="C661" s="560" t="s">
        <v>5</v>
      </c>
      <c r="D661" s="561">
        <f t="shared" si="177"/>
        <v>19150</v>
      </c>
      <c r="E661" s="562">
        <v>17033</v>
      </c>
      <c r="F661" s="562">
        <v>2117</v>
      </c>
    </row>
    <row r="662" spans="1:6" s="57" customFormat="1" ht="12.75">
      <c r="A662" s="328"/>
      <c r="B662" s="566" t="s">
        <v>254</v>
      </c>
      <c r="C662" s="556" t="s">
        <v>4</v>
      </c>
      <c r="D662" s="557">
        <f t="shared" si="177"/>
        <v>45020</v>
      </c>
      <c r="E662" s="558">
        <v>33899</v>
      </c>
      <c r="F662" s="558">
        <v>11121</v>
      </c>
    </row>
    <row r="663" spans="1:6" s="57" customFormat="1" ht="12.75">
      <c r="A663" s="328"/>
      <c r="B663" s="567"/>
      <c r="C663" s="560" t="s">
        <v>5</v>
      </c>
      <c r="D663" s="561">
        <f t="shared" si="177"/>
        <v>30874</v>
      </c>
      <c r="E663" s="562">
        <v>18944</v>
      </c>
      <c r="F663" s="562">
        <v>11930</v>
      </c>
    </row>
    <row r="664" spans="1:6" s="57" customFormat="1" ht="12.75">
      <c r="A664" s="328"/>
      <c r="B664" s="566" t="s">
        <v>255</v>
      </c>
      <c r="C664" s="556" t="s">
        <v>4</v>
      </c>
      <c r="D664" s="557">
        <f t="shared" si="177"/>
        <v>10673</v>
      </c>
      <c r="E664" s="558">
        <v>7165</v>
      </c>
      <c r="F664" s="558">
        <v>3508</v>
      </c>
    </row>
    <row r="665" spans="1:6" s="57" customFormat="1" ht="12.75">
      <c r="A665" s="328"/>
      <c r="B665" s="567"/>
      <c r="C665" s="560" t="s">
        <v>5</v>
      </c>
      <c r="D665" s="561">
        <f t="shared" si="177"/>
        <v>7279</v>
      </c>
      <c r="E665" s="562">
        <v>3619</v>
      </c>
      <c r="F665" s="562">
        <v>3660</v>
      </c>
    </row>
    <row r="666" spans="1:6" ht="15" customHeight="1">
      <c r="A666" s="221"/>
      <c r="B666" s="268" t="s">
        <v>17</v>
      </c>
      <c r="C666" s="124" t="s">
        <v>4</v>
      </c>
      <c r="D666" s="155">
        <f aca="true" t="shared" si="178" ref="D666:F667">D668+D670</f>
        <v>10020</v>
      </c>
      <c r="E666" s="155">
        <f>E668+E670</f>
        <v>4675</v>
      </c>
      <c r="F666" s="155">
        <f t="shared" si="178"/>
        <v>5345</v>
      </c>
    </row>
    <row r="667" spans="1:6" ht="12.75">
      <c r="A667" s="221"/>
      <c r="B667" s="61" t="s">
        <v>10</v>
      </c>
      <c r="C667" s="124" t="s">
        <v>5</v>
      </c>
      <c r="D667" s="155">
        <f t="shared" si="178"/>
        <v>8365</v>
      </c>
      <c r="E667" s="155">
        <f>E669+E671</f>
        <v>0</v>
      </c>
      <c r="F667" s="155">
        <f t="shared" si="178"/>
        <v>8365</v>
      </c>
    </row>
    <row r="668" spans="1:6" ht="12.75">
      <c r="A668" s="221"/>
      <c r="B668" s="519" t="s">
        <v>253</v>
      </c>
      <c r="C668" s="556" t="s">
        <v>4</v>
      </c>
      <c r="D668" s="557">
        <f>E668+F668</f>
        <v>10020</v>
      </c>
      <c r="E668" s="558">
        <v>4675</v>
      </c>
      <c r="F668" s="558">
        <v>5345</v>
      </c>
    </row>
    <row r="669" spans="1:6" ht="12.75">
      <c r="A669" s="221"/>
      <c r="B669" s="559"/>
      <c r="C669" s="560" t="s">
        <v>5</v>
      </c>
      <c r="D669" s="561">
        <f>E669+F669</f>
        <v>5714</v>
      </c>
      <c r="E669" s="562">
        <v>0</v>
      </c>
      <c r="F669" s="562">
        <v>5714</v>
      </c>
    </row>
    <row r="670" spans="1:6" s="68" customFormat="1" ht="12.75">
      <c r="A670" s="98"/>
      <c r="B670" s="519" t="s">
        <v>228</v>
      </c>
      <c r="C670" s="128" t="s">
        <v>4</v>
      </c>
      <c r="D670" s="557">
        <f>E670+F670</f>
        <v>0</v>
      </c>
      <c r="E670" s="218">
        <v>0</v>
      </c>
      <c r="F670" s="218">
        <v>0</v>
      </c>
    </row>
    <row r="671" spans="1:6" s="68" customFormat="1" ht="12.75">
      <c r="A671" s="98"/>
      <c r="B671" s="520"/>
      <c r="C671" s="103" t="s">
        <v>5</v>
      </c>
      <c r="D671" s="561">
        <f>E671+F671</f>
        <v>2651</v>
      </c>
      <c r="E671" s="250">
        <v>0</v>
      </c>
      <c r="F671" s="250">
        <v>2651</v>
      </c>
    </row>
    <row r="672" spans="1:6" s="57" customFormat="1" ht="29.25" customHeight="1">
      <c r="A672" s="849" t="s">
        <v>250</v>
      </c>
      <c r="B672" s="858" t="s">
        <v>264</v>
      </c>
      <c r="C672" s="565" t="s">
        <v>4</v>
      </c>
      <c r="D672" s="568">
        <f aca="true" t="shared" si="179" ref="D672:F673">D689+D705</f>
        <v>249271</v>
      </c>
      <c r="E672" s="552">
        <f>E689+E705</f>
        <v>225991</v>
      </c>
      <c r="F672" s="552">
        <f>F689+F705</f>
        <v>23280</v>
      </c>
    </row>
    <row r="673" spans="1:6" s="57" customFormat="1" ht="29.25" customHeight="1">
      <c r="A673" s="849"/>
      <c r="B673" s="857"/>
      <c r="C673" s="564" t="s">
        <v>5</v>
      </c>
      <c r="D673" s="569">
        <f t="shared" si="179"/>
        <v>189347</v>
      </c>
      <c r="E673" s="555">
        <f>E690+E706</f>
        <v>11284</v>
      </c>
      <c r="F673" s="555">
        <f t="shared" si="179"/>
        <v>178063</v>
      </c>
    </row>
    <row r="674" spans="1:6" s="57" customFormat="1" ht="12.75">
      <c r="A674" s="328"/>
      <c r="B674" s="567" t="s">
        <v>256</v>
      </c>
      <c r="C674" s="570"/>
      <c r="D674" s="571"/>
      <c r="E674" s="572"/>
      <c r="F674" s="572"/>
    </row>
    <row r="675" spans="1:6" ht="14.25" customHeight="1">
      <c r="A675" s="221"/>
      <c r="B675" s="210" t="s">
        <v>24</v>
      </c>
      <c r="C675" s="124" t="s">
        <v>4</v>
      </c>
      <c r="D675" s="155">
        <f aca="true" t="shared" si="180" ref="D675:F676">D677+D679+D681</f>
        <v>243753</v>
      </c>
      <c r="E675" s="155">
        <f t="shared" si="180"/>
        <v>225973</v>
      </c>
      <c r="F675" s="155">
        <f t="shared" si="180"/>
        <v>17780</v>
      </c>
    </row>
    <row r="676" spans="1:6" ht="12.75">
      <c r="A676" s="221"/>
      <c r="B676" s="225" t="s">
        <v>10</v>
      </c>
      <c r="C676" s="156" t="s">
        <v>5</v>
      </c>
      <c r="D676" s="155">
        <f t="shared" si="180"/>
        <v>119227</v>
      </c>
      <c r="E676" s="157">
        <f t="shared" si="180"/>
        <v>11284</v>
      </c>
      <c r="F676" s="157">
        <f t="shared" si="180"/>
        <v>107943</v>
      </c>
    </row>
    <row r="677" spans="1:6" s="57" customFormat="1" ht="12.75">
      <c r="A677" s="328"/>
      <c r="B677" s="566" t="s">
        <v>253</v>
      </c>
      <c r="C677" s="573" t="s">
        <v>4</v>
      </c>
      <c r="D677" s="557">
        <f aca="true" t="shared" si="181" ref="D677:D682">E677+F677</f>
        <v>77537</v>
      </c>
      <c r="E677" s="557">
        <v>75243</v>
      </c>
      <c r="F677" s="557">
        <f aca="true" t="shared" si="182" ref="F677:F682">F693+F709</f>
        <v>2294</v>
      </c>
    </row>
    <row r="678" spans="1:6" s="57" customFormat="1" ht="12.75">
      <c r="A678" s="328"/>
      <c r="B678" s="567"/>
      <c r="C678" s="574" t="s">
        <v>5</v>
      </c>
      <c r="D678" s="561">
        <f t="shared" si="181"/>
        <v>16592</v>
      </c>
      <c r="E678" s="561">
        <v>3757</v>
      </c>
      <c r="F678" s="561">
        <f t="shared" si="182"/>
        <v>12835</v>
      </c>
    </row>
    <row r="679" spans="1:6" s="57" customFormat="1" ht="12.75">
      <c r="A679" s="328"/>
      <c r="B679" s="566" t="s">
        <v>254</v>
      </c>
      <c r="C679" s="573" t="s">
        <v>4</v>
      </c>
      <c r="D679" s="557">
        <f t="shared" si="181"/>
        <v>126568</v>
      </c>
      <c r="E679" s="557">
        <v>114697</v>
      </c>
      <c r="F679" s="557">
        <f t="shared" si="182"/>
        <v>11871</v>
      </c>
    </row>
    <row r="680" spans="1:6" s="57" customFormat="1" ht="12.75">
      <c r="A680" s="328"/>
      <c r="B680" s="567"/>
      <c r="C680" s="574" t="s">
        <v>5</v>
      </c>
      <c r="D680" s="561">
        <f t="shared" si="181"/>
        <v>77116</v>
      </c>
      <c r="E680" s="561">
        <v>5726</v>
      </c>
      <c r="F680" s="561">
        <f t="shared" si="182"/>
        <v>71390</v>
      </c>
    </row>
    <row r="681" spans="1:6" s="57" customFormat="1" ht="12.75">
      <c r="A681" s="328"/>
      <c r="B681" s="566" t="s">
        <v>255</v>
      </c>
      <c r="C681" s="573" t="s">
        <v>4</v>
      </c>
      <c r="D681" s="557">
        <f t="shared" si="181"/>
        <v>39648</v>
      </c>
      <c r="E681" s="557">
        <v>36033</v>
      </c>
      <c r="F681" s="557">
        <f t="shared" si="182"/>
        <v>3615</v>
      </c>
    </row>
    <row r="682" spans="1:6" s="57" customFormat="1" ht="12.75">
      <c r="A682" s="328"/>
      <c r="B682" s="567"/>
      <c r="C682" s="574" t="s">
        <v>5</v>
      </c>
      <c r="D682" s="561">
        <f t="shared" si="181"/>
        <v>25519</v>
      </c>
      <c r="E682" s="561">
        <v>1801</v>
      </c>
      <c r="F682" s="561">
        <f t="shared" si="182"/>
        <v>23718</v>
      </c>
    </row>
    <row r="683" spans="1:6" ht="15" customHeight="1">
      <c r="A683" s="221"/>
      <c r="B683" s="268" t="s">
        <v>17</v>
      </c>
      <c r="C683" s="124" t="s">
        <v>4</v>
      </c>
      <c r="D683" s="155">
        <f aca="true" t="shared" si="183" ref="D683:F684">D685+D687</f>
        <v>5500</v>
      </c>
      <c r="E683" s="155">
        <f>E685+E687</f>
        <v>0</v>
      </c>
      <c r="F683" s="155">
        <f t="shared" si="183"/>
        <v>5500</v>
      </c>
    </row>
    <row r="684" spans="1:6" ht="12.75">
      <c r="A684" s="221"/>
      <c r="B684" s="61" t="s">
        <v>10</v>
      </c>
      <c r="C684" s="124" t="s">
        <v>5</v>
      </c>
      <c r="D684" s="155">
        <f t="shared" si="183"/>
        <v>70120</v>
      </c>
      <c r="E684" s="155">
        <f>E686+E688</f>
        <v>0</v>
      </c>
      <c r="F684" s="155">
        <f t="shared" si="183"/>
        <v>70120</v>
      </c>
    </row>
    <row r="685" spans="1:6" ht="12.75">
      <c r="A685" s="221"/>
      <c r="B685" s="519" t="s">
        <v>253</v>
      </c>
      <c r="C685" s="556" t="s">
        <v>4</v>
      </c>
      <c r="D685" s="557">
        <f>E685+F685</f>
        <v>5500</v>
      </c>
      <c r="E685" s="558">
        <f>E701+E717</f>
        <v>0</v>
      </c>
      <c r="F685" s="558">
        <f>F701+F717</f>
        <v>5500</v>
      </c>
    </row>
    <row r="686" spans="1:6" ht="12.75">
      <c r="A686" s="221"/>
      <c r="B686" s="559"/>
      <c r="C686" s="560" t="s">
        <v>5</v>
      </c>
      <c r="D686" s="561">
        <f>E686+F686</f>
        <v>50200</v>
      </c>
      <c r="E686" s="562">
        <f>E702+E718</f>
        <v>0</v>
      </c>
      <c r="F686" s="562">
        <f>F702+F718</f>
        <v>50200</v>
      </c>
    </row>
    <row r="687" spans="1:6" s="68" customFormat="1" ht="12.75">
      <c r="A687" s="98"/>
      <c r="B687" s="519" t="s">
        <v>228</v>
      </c>
      <c r="C687" s="128" t="s">
        <v>4</v>
      </c>
      <c r="D687" s="557">
        <f>E687+F687</f>
        <v>0</v>
      </c>
      <c r="E687" s="218">
        <v>0</v>
      </c>
      <c r="F687" s="218">
        <f>F703+F719</f>
        <v>0</v>
      </c>
    </row>
    <row r="688" spans="1:6" s="68" customFormat="1" ht="12.75">
      <c r="A688" s="98"/>
      <c r="B688" s="520"/>
      <c r="C688" s="103" t="s">
        <v>5</v>
      </c>
      <c r="D688" s="561">
        <f>E688+F688</f>
        <v>19920</v>
      </c>
      <c r="E688" s="250">
        <v>0</v>
      </c>
      <c r="F688" s="250">
        <f>F704+F720</f>
        <v>19920</v>
      </c>
    </row>
    <row r="689" spans="1:6" s="57" customFormat="1" ht="12.75">
      <c r="A689" s="328"/>
      <c r="B689" s="859" t="s">
        <v>257</v>
      </c>
      <c r="C689" s="575" t="s">
        <v>4</v>
      </c>
      <c r="D689" s="576">
        <f aca="true" t="shared" si="184" ref="D689:F690">D691+D699</f>
        <v>109949</v>
      </c>
      <c r="E689" s="577">
        <f t="shared" si="184"/>
        <v>99682</v>
      </c>
      <c r="F689" s="577">
        <f t="shared" si="184"/>
        <v>10267</v>
      </c>
    </row>
    <row r="690" spans="1:6" s="57" customFormat="1" ht="12.75">
      <c r="A690" s="328"/>
      <c r="B690" s="860"/>
      <c r="C690" s="578" t="s">
        <v>5</v>
      </c>
      <c r="D690" s="579">
        <f t="shared" si="184"/>
        <v>82567</v>
      </c>
      <c r="E690" s="579">
        <f t="shared" si="184"/>
        <v>4968</v>
      </c>
      <c r="F690" s="579">
        <f t="shared" si="184"/>
        <v>77599</v>
      </c>
    </row>
    <row r="691" spans="1:6" ht="14.25" customHeight="1">
      <c r="A691" s="221"/>
      <c r="B691" s="210" t="s">
        <v>24</v>
      </c>
      <c r="C691" s="221" t="s">
        <v>4</v>
      </c>
      <c r="D691" s="270">
        <f aca="true" t="shared" si="185" ref="D691:F692">D693+D695+D697</f>
        <v>107524</v>
      </c>
      <c r="E691" s="155">
        <f t="shared" si="185"/>
        <v>99682</v>
      </c>
      <c r="F691" s="155">
        <f t="shared" si="185"/>
        <v>7842</v>
      </c>
    </row>
    <row r="692" spans="1:6" ht="12.75">
      <c r="A692" s="221"/>
      <c r="B692" s="225" t="s">
        <v>10</v>
      </c>
      <c r="C692" s="222" t="s">
        <v>5</v>
      </c>
      <c r="D692" s="155">
        <f t="shared" si="185"/>
        <v>52552</v>
      </c>
      <c r="E692" s="157">
        <f t="shared" si="185"/>
        <v>4968</v>
      </c>
      <c r="F692" s="157">
        <f t="shared" si="185"/>
        <v>47584</v>
      </c>
    </row>
    <row r="693" spans="1:6" s="57" customFormat="1" ht="12.75">
      <c r="A693" s="328"/>
      <c r="B693" s="566" t="s">
        <v>253</v>
      </c>
      <c r="C693" s="573" t="s">
        <v>4</v>
      </c>
      <c r="D693" s="557">
        <f aca="true" t="shared" si="186" ref="D693:D698">E693+F693</f>
        <v>34207</v>
      </c>
      <c r="E693" s="558">
        <v>33196</v>
      </c>
      <c r="F693" s="558">
        <v>1011</v>
      </c>
    </row>
    <row r="694" spans="1:6" s="57" customFormat="1" ht="12.75">
      <c r="A694" s="328"/>
      <c r="B694" s="567"/>
      <c r="C694" s="574" t="s">
        <v>5</v>
      </c>
      <c r="D694" s="561">
        <f t="shared" si="186"/>
        <v>7218</v>
      </c>
      <c r="E694" s="562">
        <v>1654</v>
      </c>
      <c r="F694" s="562">
        <v>5564</v>
      </c>
    </row>
    <row r="695" spans="1:6" s="57" customFormat="1" ht="12.75">
      <c r="A695" s="328"/>
      <c r="B695" s="566" t="s">
        <v>254</v>
      </c>
      <c r="C695" s="573" t="s">
        <v>4</v>
      </c>
      <c r="D695" s="557">
        <f t="shared" si="186"/>
        <v>55856</v>
      </c>
      <c r="E695" s="558">
        <v>50620</v>
      </c>
      <c r="F695" s="558">
        <v>5236</v>
      </c>
    </row>
    <row r="696" spans="1:6" s="57" customFormat="1" ht="12.75">
      <c r="A696" s="328"/>
      <c r="B696" s="567"/>
      <c r="C696" s="574" t="s">
        <v>5</v>
      </c>
      <c r="D696" s="561">
        <f t="shared" si="186"/>
        <v>34042</v>
      </c>
      <c r="E696" s="562">
        <v>2521</v>
      </c>
      <c r="F696" s="562">
        <v>31521</v>
      </c>
    </row>
    <row r="697" spans="1:6" s="57" customFormat="1" ht="12.75">
      <c r="A697" s="328"/>
      <c r="B697" s="566" t="s">
        <v>255</v>
      </c>
      <c r="C697" s="573" t="s">
        <v>4</v>
      </c>
      <c r="D697" s="557">
        <f t="shared" si="186"/>
        <v>17461</v>
      </c>
      <c r="E697" s="558">
        <v>15866</v>
      </c>
      <c r="F697" s="558">
        <v>1595</v>
      </c>
    </row>
    <row r="698" spans="1:6" s="57" customFormat="1" ht="12.75">
      <c r="A698" s="328"/>
      <c r="B698" s="567"/>
      <c r="C698" s="574" t="s">
        <v>5</v>
      </c>
      <c r="D698" s="561">
        <f t="shared" si="186"/>
        <v>11292</v>
      </c>
      <c r="E698" s="562">
        <v>793</v>
      </c>
      <c r="F698" s="562">
        <v>10499</v>
      </c>
    </row>
    <row r="699" spans="1:6" ht="15" customHeight="1">
      <c r="A699" s="221"/>
      <c r="B699" s="210" t="s">
        <v>17</v>
      </c>
      <c r="C699" s="221" t="s">
        <v>4</v>
      </c>
      <c r="D699" s="155">
        <f aca="true" t="shared" si="187" ref="D699:F700">D701+D703</f>
        <v>2425</v>
      </c>
      <c r="E699" s="155">
        <f>E701+E703</f>
        <v>0</v>
      </c>
      <c r="F699" s="155">
        <f t="shared" si="187"/>
        <v>2425</v>
      </c>
    </row>
    <row r="700" spans="1:6" ht="12.75">
      <c r="A700" s="221"/>
      <c r="B700" s="61" t="s">
        <v>10</v>
      </c>
      <c r="C700" s="221" t="s">
        <v>5</v>
      </c>
      <c r="D700" s="155">
        <f t="shared" si="187"/>
        <v>30015</v>
      </c>
      <c r="E700" s="155">
        <f>E702+E704</f>
        <v>0</v>
      </c>
      <c r="F700" s="155">
        <f t="shared" si="187"/>
        <v>30015</v>
      </c>
    </row>
    <row r="701" spans="1:6" ht="12.75">
      <c r="A701" s="221"/>
      <c r="B701" s="519" t="s">
        <v>253</v>
      </c>
      <c r="C701" s="573" t="s">
        <v>4</v>
      </c>
      <c r="D701" s="557">
        <f>E701+F701</f>
        <v>2425</v>
      </c>
      <c r="E701" s="558">
        <v>0</v>
      </c>
      <c r="F701" s="558">
        <v>2425</v>
      </c>
    </row>
    <row r="702" spans="1:6" ht="12.75">
      <c r="A702" s="221"/>
      <c r="B702" s="559"/>
      <c r="C702" s="574" t="s">
        <v>5</v>
      </c>
      <c r="D702" s="561">
        <f>E702+F702</f>
        <v>21000</v>
      </c>
      <c r="E702" s="562">
        <v>0</v>
      </c>
      <c r="F702" s="562">
        <v>21000</v>
      </c>
    </row>
    <row r="703" spans="1:6" s="68" customFormat="1" ht="12.75">
      <c r="A703" s="98"/>
      <c r="B703" s="519" t="s">
        <v>228</v>
      </c>
      <c r="C703" s="190" t="s">
        <v>4</v>
      </c>
      <c r="D703" s="557">
        <f>E703+F703</f>
        <v>0</v>
      </c>
      <c r="E703" s="218">
        <v>0</v>
      </c>
      <c r="F703" s="218">
        <v>0</v>
      </c>
    </row>
    <row r="704" spans="1:6" s="68" customFormat="1" ht="12.75">
      <c r="A704" s="98"/>
      <c r="B704" s="520"/>
      <c r="C704" s="191" t="s">
        <v>5</v>
      </c>
      <c r="D704" s="561">
        <f>E704+F704</f>
        <v>9015</v>
      </c>
      <c r="E704" s="250">
        <v>0</v>
      </c>
      <c r="F704" s="250">
        <v>9015</v>
      </c>
    </row>
    <row r="705" spans="1:6" s="57" customFormat="1" ht="12.75">
      <c r="A705" s="328"/>
      <c r="B705" s="859" t="s">
        <v>258</v>
      </c>
      <c r="C705" s="575" t="s">
        <v>4</v>
      </c>
      <c r="D705" s="576">
        <f aca="true" t="shared" si="188" ref="D705:F706">D707+D715</f>
        <v>139322</v>
      </c>
      <c r="E705" s="576">
        <f t="shared" si="188"/>
        <v>126309</v>
      </c>
      <c r="F705" s="576">
        <f t="shared" si="188"/>
        <v>13013</v>
      </c>
    </row>
    <row r="706" spans="1:6" s="57" customFormat="1" ht="12.75">
      <c r="A706" s="328"/>
      <c r="B706" s="860"/>
      <c r="C706" s="578" t="s">
        <v>5</v>
      </c>
      <c r="D706" s="579">
        <f t="shared" si="188"/>
        <v>106780</v>
      </c>
      <c r="E706" s="579">
        <f t="shared" si="188"/>
        <v>6316</v>
      </c>
      <c r="F706" s="579">
        <f t="shared" si="188"/>
        <v>100464</v>
      </c>
    </row>
    <row r="707" spans="1:6" ht="14.25" customHeight="1">
      <c r="A707" s="221"/>
      <c r="B707" s="210" t="s">
        <v>24</v>
      </c>
      <c r="C707" s="269" t="s">
        <v>4</v>
      </c>
      <c r="D707" s="471">
        <f aca="true" t="shared" si="189" ref="D707:F708">D709+D711+D713</f>
        <v>136247</v>
      </c>
      <c r="E707" s="155">
        <f t="shared" si="189"/>
        <v>126309</v>
      </c>
      <c r="F707" s="155">
        <f t="shared" si="189"/>
        <v>9938</v>
      </c>
    </row>
    <row r="708" spans="1:6" ht="12.75">
      <c r="A708" s="221"/>
      <c r="B708" s="225" t="s">
        <v>10</v>
      </c>
      <c r="C708" s="156" t="s">
        <v>5</v>
      </c>
      <c r="D708" s="471">
        <f t="shared" si="189"/>
        <v>66675</v>
      </c>
      <c r="E708" s="155">
        <f t="shared" si="189"/>
        <v>6316</v>
      </c>
      <c r="F708" s="155">
        <f t="shared" si="189"/>
        <v>60359</v>
      </c>
    </row>
    <row r="709" spans="1:6" s="57" customFormat="1" ht="12.75">
      <c r="A709" s="328"/>
      <c r="B709" s="566" t="s">
        <v>253</v>
      </c>
      <c r="C709" s="556" t="s">
        <v>4</v>
      </c>
      <c r="D709" s="580">
        <f aca="true" t="shared" si="190" ref="D709:D714">E709+F709</f>
        <v>43330</v>
      </c>
      <c r="E709" s="558">
        <v>42047</v>
      </c>
      <c r="F709" s="558">
        <v>1283</v>
      </c>
    </row>
    <row r="710" spans="1:6" s="57" customFormat="1" ht="12.75">
      <c r="A710" s="328"/>
      <c r="B710" s="567"/>
      <c r="C710" s="560" t="s">
        <v>5</v>
      </c>
      <c r="D710" s="581">
        <f t="shared" si="190"/>
        <v>9374</v>
      </c>
      <c r="E710" s="562">
        <v>2103</v>
      </c>
      <c r="F710" s="562">
        <v>7271</v>
      </c>
    </row>
    <row r="711" spans="1:6" s="57" customFormat="1" ht="12.75">
      <c r="A711" s="328"/>
      <c r="B711" s="566" t="s">
        <v>254</v>
      </c>
      <c r="C711" s="556" t="s">
        <v>4</v>
      </c>
      <c r="D711" s="580">
        <f t="shared" si="190"/>
        <v>70730</v>
      </c>
      <c r="E711" s="558">
        <v>64095</v>
      </c>
      <c r="F711" s="558">
        <v>6635</v>
      </c>
    </row>
    <row r="712" spans="1:6" s="57" customFormat="1" ht="12.75">
      <c r="A712" s="328"/>
      <c r="B712" s="567"/>
      <c r="C712" s="560" t="s">
        <v>5</v>
      </c>
      <c r="D712" s="581">
        <f t="shared" si="190"/>
        <v>43074</v>
      </c>
      <c r="E712" s="562">
        <v>3205</v>
      </c>
      <c r="F712" s="562">
        <v>39869</v>
      </c>
    </row>
    <row r="713" spans="1:6" s="57" customFormat="1" ht="12.75">
      <c r="A713" s="328"/>
      <c r="B713" s="566" t="s">
        <v>255</v>
      </c>
      <c r="C713" s="556" t="s">
        <v>4</v>
      </c>
      <c r="D713" s="580">
        <f t="shared" si="190"/>
        <v>22187</v>
      </c>
      <c r="E713" s="558">
        <v>20167</v>
      </c>
      <c r="F713" s="558">
        <v>2020</v>
      </c>
    </row>
    <row r="714" spans="1:6" s="57" customFormat="1" ht="12.75">
      <c r="A714" s="328"/>
      <c r="B714" s="567"/>
      <c r="C714" s="560" t="s">
        <v>5</v>
      </c>
      <c r="D714" s="581">
        <f t="shared" si="190"/>
        <v>14227</v>
      </c>
      <c r="E714" s="562">
        <v>1008</v>
      </c>
      <c r="F714" s="562">
        <v>13219</v>
      </c>
    </row>
    <row r="715" spans="1:6" ht="15" customHeight="1">
      <c r="A715" s="221"/>
      <c r="B715" s="268" t="s">
        <v>17</v>
      </c>
      <c r="C715" s="124" t="s">
        <v>4</v>
      </c>
      <c r="D715" s="471">
        <f aca="true" t="shared" si="191" ref="D715:F716">D717+D719</f>
        <v>3075</v>
      </c>
      <c r="E715" s="155">
        <f>E717+E719</f>
        <v>0</v>
      </c>
      <c r="F715" s="155">
        <f t="shared" si="191"/>
        <v>3075</v>
      </c>
    </row>
    <row r="716" spans="1:6" ht="12.75">
      <c r="A716" s="221"/>
      <c r="B716" s="61" t="s">
        <v>10</v>
      </c>
      <c r="C716" s="124" t="s">
        <v>5</v>
      </c>
      <c r="D716" s="471">
        <f t="shared" si="191"/>
        <v>40105</v>
      </c>
      <c r="E716" s="155">
        <f>E718+E720</f>
        <v>0</v>
      </c>
      <c r="F716" s="155">
        <f t="shared" si="191"/>
        <v>40105</v>
      </c>
    </row>
    <row r="717" spans="1:6" ht="12.75">
      <c r="A717" s="221"/>
      <c r="B717" s="519" t="s">
        <v>253</v>
      </c>
      <c r="C717" s="556" t="s">
        <v>4</v>
      </c>
      <c r="D717" s="580">
        <f>E717+F717</f>
        <v>3075</v>
      </c>
      <c r="E717" s="558">
        <v>0</v>
      </c>
      <c r="F717" s="558">
        <v>3075</v>
      </c>
    </row>
    <row r="718" spans="1:6" ht="12.75">
      <c r="A718" s="221"/>
      <c r="B718" s="559"/>
      <c r="C718" s="560" t="s">
        <v>5</v>
      </c>
      <c r="D718" s="581">
        <f>E718+F718</f>
        <v>29200</v>
      </c>
      <c r="E718" s="562">
        <v>0</v>
      </c>
      <c r="F718" s="562">
        <v>29200</v>
      </c>
    </row>
    <row r="719" spans="1:6" s="68" customFormat="1" ht="12.75">
      <c r="A719" s="98"/>
      <c r="B719" s="519" t="s">
        <v>228</v>
      </c>
      <c r="C719" s="128" t="s">
        <v>4</v>
      </c>
      <c r="D719" s="580">
        <f>E719+F719</f>
        <v>0</v>
      </c>
      <c r="E719" s="218">
        <v>0</v>
      </c>
      <c r="F719" s="218">
        <v>0</v>
      </c>
    </row>
    <row r="720" spans="1:6" s="68" customFormat="1" ht="12.75">
      <c r="A720" s="98"/>
      <c r="B720" s="520"/>
      <c r="C720" s="103" t="s">
        <v>5</v>
      </c>
      <c r="D720" s="581">
        <f>E720+F720</f>
        <v>10905</v>
      </c>
      <c r="E720" s="250">
        <v>0</v>
      </c>
      <c r="F720" s="250">
        <v>10905</v>
      </c>
    </row>
    <row r="721" spans="1:6" s="57" customFormat="1" ht="28.5" customHeight="1">
      <c r="A721" s="849" t="s">
        <v>250</v>
      </c>
      <c r="B721" s="858" t="s">
        <v>265</v>
      </c>
      <c r="C721" s="582" t="s">
        <v>4</v>
      </c>
      <c r="D721" s="583">
        <f aca="true" t="shared" si="192" ref="D721:F722">D738+D754</f>
        <v>132347</v>
      </c>
      <c r="E721" s="552">
        <f t="shared" si="192"/>
        <v>131957</v>
      </c>
      <c r="F721" s="552">
        <f t="shared" si="192"/>
        <v>390</v>
      </c>
    </row>
    <row r="722" spans="1:6" s="57" customFormat="1" ht="30.75" customHeight="1">
      <c r="A722" s="849"/>
      <c r="B722" s="857"/>
      <c r="C722" s="584" t="s">
        <v>5</v>
      </c>
      <c r="D722" s="569">
        <f t="shared" si="192"/>
        <v>124304</v>
      </c>
      <c r="E722" s="555">
        <f t="shared" si="192"/>
        <v>0</v>
      </c>
      <c r="F722" s="555">
        <f t="shared" si="192"/>
        <v>124304</v>
      </c>
    </row>
    <row r="723" spans="1:6" s="57" customFormat="1" ht="12.75">
      <c r="A723" s="328"/>
      <c r="B723" s="585" t="s">
        <v>256</v>
      </c>
      <c r="C723" s="573"/>
      <c r="D723" s="586"/>
      <c r="E723" s="558"/>
      <c r="F723" s="558"/>
    </row>
    <row r="724" spans="1:6" ht="14.25" customHeight="1">
      <c r="A724" s="221"/>
      <c r="B724" s="268" t="s">
        <v>24</v>
      </c>
      <c r="C724" s="269" t="s">
        <v>4</v>
      </c>
      <c r="D724" s="470">
        <f aca="true" t="shared" si="193" ref="D724:F725">D726+D728+D730</f>
        <v>132347</v>
      </c>
      <c r="E724" s="270">
        <f t="shared" si="193"/>
        <v>131957</v>
      </c>
      <c r="F724" s="270">
        <f t="shared" si="193"/>
        <v>390</v>
      </c>
    </row>
    <row r="725" spans="1:6" ht="12.75">
      <c r="A725" s="221"/>
      <c r="B725" s="225" t="s">
        <v>10</v>
      </c>
      <c r="C725" s="156" t="s">
        <v>5</v>
      </c>
      <c r="D725" s="293">
        <f t="shared" si="193"/>
        <v>81962</v>
      </c>
      <c r="E725" s="157">
        <f t="shared" si="193"/>
        <v>0</v>
      </c>
      <c r="F725" s="157">
        <f t="shared" si="193"/>
        <v>81962</v>
      </c>
    </row>
    <row r="726" spans="1:6" s="57" customFormat="1" ht="12.75">
      <c r="A726" s="328"/>
      <c r="B726" s="566" t="s">
        <v>253</v>
      </c>
      <c r="C726" s="556" t="s">
        <v>4</v>
      </c>
      <c r="D726" s="580">
        <f aca="true" t="shared" si="194" ref="D726:D731">E726+F726</f>
        <v>44109</v>
      </c>
      <c r="E726" s="557">
        <f>E742+E758</f>
        <v>43953</v>
      </c>
      <c r="F726" s="557">
        <f>F742+F758</f>
        <v>156</v>
      </c>
    </row>
    <row r="727" spans="1:6" s="57" customFormat="1" ht="12.75">
      <c r="A727" s="328"/>
      <c r="B727" s="567"/>
      <c r="C727" s="560" t="s">
        <v>5</v>
      </c>
      <c r="D727" s="581">
        <f t="shared" si="194"/>
        <v>10157</v>
      </c>
      <c r="E727" s="561">
        <f>E743+E759</f>
        <v>0</v>
      </c>
      <c r="F727" s="561">
        <f>F743+F759</f>
        <v>10157</v>
      </c>
    </row>
    <row r="728" spans="1:6" s="57" customFormat="1" ht="12.75">
      <c r="A728" s="328"/>
      <c r="B728" s="566" t="s">
        <v>254</v>
      </c>
      <c r="C728" s="556" t="s">
        <v>4</v>
      </c>
      <c r="D728" s="580">
        <f t="shared" si="194"/>
        <v>67231</v>
      </c>
      <c r="E728" s="557">
        <v>66997</v>
      </c>
      <c r="F728" s="557">
        <f>F744+F760</f>
        <v>234</v>
      </c>
    </row>
    <row r="729" spans="1:6" s="57" customFormat="1" ht="12.75">
      <c r="A729" s="328"/>
      <c r="B729" s="567"/>
      <c r="C729" s="560" t="s">
        <v>5</v>
      </c>
      <c r="D729" s="581">
        <f t="shared" si="194"/>
        <v>53555</v>
      </c>
      <c r="E729" s="561">
        <v>0</v>
      </c>
      <c r="F729" s="561">
        <f>F745+F761</f>
        <v>53555</v>
      </c>
    </row>
    <row r="730" spans="1:6" s="57" customFormat="1" ht="12.75">
      <c r="A730" s="328"/>
      <c r="B730" s="566" t="s">
        <v>255</v>
      </c>
      <c r="C730" s="556" t="s">
        <v>4</v>
      </c>
      <c r="D730" s="580">
        <f t="shared" si="194"/>
        <v>21007</v>
      </c>
      <c r="E730" s="557">
        <v>21007</v>
      </c>
      <c r="F730" s="557">
        <f>F746+F762</f>
        <v>0</v>
      </c>
    </row>
    <row r="731" spans="1:6" s="57" customFormat="1" ht="12.75">
      <c r="A731" s="328"/>
      <c r="B731" s="567"/>
      <c r="C731" s="560" t="s">
        <v>5</v>
      </c>
      <c r="D731" s="581">
        <f t="shared" si="194"/>
        <v>18250</v>
      </c>
      <c r="E731" s="561">
        <v>0</v>
      </c>
      <c r="F731" s="561">
        <f>F747+F763</f>
        <v>18250</v>
      </c>
    </row>
    <row r="732" spans="1:6" ht="15" customHeight="1">
      <c r="A732" s="221"/>
      <c r="B732" s="268" t="s">
        <v>17</v>
      </c>
      <c r="C732" s="124" t="s">
        <v>4</v>
      </c>
      <c r="D732" s="471">
        <f>D734+D738</f>
        <v>89345</v>
      </c>
      <c r="E732" s="155">
        <f>E734+E738</f>
        <v>89082</v>
      </c>
      <c r="F732" s="155">
        <f>F734+F738</f>
        <v>263</v>
      </c>
    </row>
    <row r="733" spans="1:6" ht="12.75">
      <c r="A733" s="221"/>
      <c r="B733" s="61" t="s">
        <v>10</v>
      </c>
      <c r="C733" s="124" t="s">
        <v>5</v>
      </c>
      <c r="D733" s="471">
        <f>D735+D737</f>
        <v>42342</v>
      </c>
      <c r="E733" s="155">
        <f>E735+E737</f>
        <v>0</v>
      </c>
      <c r="F733" s="155">
        <f>F735+F737</f>
        <v>42342</v>
      </c>
    </row>
    <row r="734" spans="1:6" ht="12.75">
      <c r="A734" s="221"/>
      <c r="B734" s="519" t="s">
        <v>253</v>
      </c>
      <c r="C734" s="556" t="s">
        <v>4</v>
      </c>
      <c r="D734" s="580">
        <f>E734+F734</f>
        <v>0</v>
      </c>
      <c r="E734" s="557">
        <f aca="true" t="shared" si="195" ref="E734:F737">E750+E766</f>
        <v>0</v>
      </c>
      <c r="F734" s="557">
        <f t="shared" si="195"/>
        <v>0</v>
      </c>
    </row>
    <row r="735" spans="1:6" ht="12.75">
      <c r="A735" s="221"/>
      <c r="B735" s="559"/>
      <c r="C735" s="560" t="s">
        <v>5</v>
      </c>
      <c r="D735" s="581">
        <f>E735+F735</f>
        <v>30500</v>
      </c>
      <c r="E735" s="561">
        <f t="shared" si="195"/>
        <v>0</v>
      </c>
      <c r="F735" s="561">
        <f t="shared" si="195"/>
        <v>30500</v>
      </c>
    </row>
    <row r="736" spans="1:6" s="68" customFormat="1" ht="12.75">
      <c r="A736" s="98"/>
      <c r="B736" s="519" t="s">
        <v>228</v>
      </c>
      <c r="C736" s="128" t="s">
        <v>4</v>
      </c>
      <c r="D736" s="580">
        <f>E736+F736</f>
        <v>0</v>
      </c>
      <c r="E736" s="218">
        <f t="shared" si="195"/>
        <v>0</v>
      </c>
      <c r="F736" s="218">
        <f t="shared" si="195"/>
        <v>0</v>
      </c>
    </row>
    <row r="737" spans="1:6" s="68" customFormat="1" ht="12.75">
      <c r="A737" s="98"/>
      <c r="B737" s="520"/>
      <c r="C737" s="103" t="s">
        <v>5</v>
      </c>
      <c r="D737" s="581">
        <f>E737+F737</f>
        <v>11842</v>
      </c>
      <c r="E737" s="250">
        <f t="shared" si="195"/>
        <v>0</v>
      </c>
      <c r="F737" s="250">
        <f t="shared" si="195"/>
        <v>11842</v>
      </c>
    </row>
    <row r="738" spans="1:6" s="57" customFormat="1" ht="18" customHeight="1">
      <c r="A738" s="328"/>
      <c r="B738" s="859" t="s">
        <v>259</v>
      </c>
      <c r="C738" s="587" t="s">
        <v>4</v>
      </c>
      <c r="D738" s="588">
        <f aca="true" t="shared" si="196" ref="D738:F739">D740+D748</f>
        <v>89345</v>
      </c>
      <c r="E738" s="576">
        <f t="shared" si="196"/>
        <v>89082</v>
      </c>
      <c r="F738" s="576">
        <f t="shared" si="196"/>
        <v>263</v>
      </c>
    </row>
    <row r="739" spans="1:6" s="57" customFormat="1" ht="21" customHeight="1">
      <c r="A739" s="328"/>
      <c r="B739" s="860"/>
      <c r="C739" s="589" t="s">
        <v>5</v>
      </c>
      <c r="D739" s="590">
        <f t="shared" si="196"/>
        <v>76023</v>
      </c>
      <c r="E739" s="579">
        <f t="shared" si="196"/>
        <v>0</v>
      </c>
      <c r="F739" s="579">
        <f t="shared" si="196"/>
        <v>76023</v>
      </c>
    </row>
    <row r="740" spans="1:6" ht="14.25" customHeight="1">
      <c r="A740" s="221"/>
      <c r="B740" s="268" t="s">
        <v>24</v>
      </c>
      <c r="C740" s="269" t="s">
        <v>4</v>
      </c>
      <c r="D740" s="270">
        <f aca="true" t="shared" si="197" ref="D740:F741">D742+D744+D746</f>
        <v>89345</v>
      </c>
      <c r="E740" s="270">
        <f t="shared" si="197"/>
        <v>89082</v>
      </c>
      <c r="F740" s="270">
        <f t="shared" si="197"/>
        <v>263</v>
      </c>
    </row>
    <row r="741" spans="1:6" ht="12.75">
      <c r="A741" s="221"/>
      <c r="B741" s="225" t="s">
        <v>10</v>
      </c>
      <c r="C741" s="156" t="s">
        <v>5</v>
      </c>
      <c r="D741" s="157">
        <f t="shared" si="197"/>
        <v>49062</v>
      </c>
      <c r="E741" s="157">
        <f t="shared" si="197"/>
        <v>0</v>
      </c>
      <c r="F741" s="157">
        <f t="shared" si="197"/>
        <v>49062</v>
      </c>
    </row>
    <row r="742" spans="1:6" s="57" customFormat="1" ht="12.75">
      <c r="A742" s="328"/>
      <c r="B742" s="519" t="s">
        <v>253</v>
      </c>
      <c r="C742" s="556" t="s">
        <v>4</v>
      </c>
      <c r="D742" s="580">
        <f aca="true" t="shared" si="198" ref="D742:D747">E742+F742</f>
        <v>29777</v>
      </c>
      <c r="E742" s="558">
        <v>29672</v>
      </c>
      <c r="F742" s="558">
        <v>105</v>
      </c>
    </row>
    <row r="743" spans="1:6" s="57" customFormat="1" ht="12.75">
      <c r="A743" s="328"/>
      <c r="B743" s="559"/>
      <c r="C743" s="560" t="s">
        <v>5</v>
      </c>
      <c r="D743" s="581">
        <f t="shared" si="198"/>
        <v>6157</v>
      </c>
      <c r="E743" s="562">
        <v>0</v>
      </c>
      <c r="F743" s="562">
        <v>6157</v>
      </c>
    </row>
    <row r="744" spans="1:6" s="57" customFormat="1" ht="12.75">
      <c r="A744" s="328"/>
      <c r="B744" s="519" t="s">
        <v>254</v>
      </c>
      <c r="C744" s="556" t="s">
        <v>4</v>
      </c>
      <c r="D744" s="580">
        <f t="shared" si="198"/>
        <v>45387</v>
      </c>
      <c r="E744" s="558">
        <v>45229</v>
      </c>
      <c r="F744" s="558">
        <v>158</v>
      </c>
    </row>
    <row r="745" spans="1:6" s="57" customFormat="1" ht="12.75">
      <c r="A745" s="328"/>
      <c r="B745" s="559"/>
      <c r="C745" s="560" t="s">
        <v>5</v>
      </c>
      <c r="D745" s="581">
        <f t="shared" si="198"/>
        <v>31555</v>
      </c>
      <c r="E745" s="562">
        <v>0</v>
      </c>
      <c r="F745" s="562">
        <v>31555</v>
      </c>
    </row>
    <row r="746" spans="1:6" s="57" customFormat="1" ht="12.75">
      <c r="A746" s="328"/>
      <c r="B746" s="519" t="s">
        <v>255</v>
      </c>
      <c r="C746" s="556" t="s">
        <v>4</v>
      </c>
      <c r="D746" s="580">
        <f>E746+F746</f>
        <v>14181</v>
      </c>
      <c r="E746" s="558">
        <v>14181</v>
      </c>
      <c r="F746" s="558">
        <v>0</v>
      </c>
    </row>
    <row r="747" spans="1:6" s="57" customFormat="1" ht="12.75">
      <c r="A747" s="328"/>
      <c r="B747" s="559"/>
      <c r="C747" s="560" t="s">
        <v>5</v>
      </c>
      <c r="D747" s="581">
        <f t="shared" si="198"/>
        <v>11350</v>
      </c>
      <c r="E747" s="562">
        <v>0</v>
      </c>
      <c r="F747" s="562">
        <v>11350</v>
      </c>
    </row>
    <row r="748" spans="1:6" ht="15" customHeight="1">
      <c r="A748" s="221"/>
      <c r="B748" s="268" t="s">
        <v>17</v>
      </c>
      <c r="C748" s="124" t="s">
        <v>4</v>
      </c>
      <c r="D748" s="155">
        <f aca="true" t="shared" si="199" ref="D748:F749">D750+D752</f>
        <v>0</v>
      </c>
      <c r="E748" s="155">
        <f>E750+E752</f>
        <v>0</v>
      </c>
      <c r="F748" s="155">
        <f t="shared" si="199"/>
        <v>0</v>
      </c>
    </row>
    <row r="749" spans="1:6" ht="12.75">
      <c r="A749" s="221"/>
      <c r="B749" s="61" t="s">
        <v>10</v>
      </c>
      <c r="C749" s="124" t="s">
        <v>5</v>
      </c>
      <c r="D749" s="155">
        <f t="shared" si="199"/>
        <v>26961</v>
      </c>
      <c r="E749" s="155">
        <f>E751+E753</f>
        <v>0</v>
      </c>
      <c r="F749" s="155">
        <f t="shared" si="199"/>
        <v>26961</v>
      </c>
    </row>
    <row r="750" spans="1:6" ht="12.75">
      <c r="A750" s="221"/>
      <c r="B750" s="519" t="s">
        <v>253</v>
      </c>
      <c r="C750" s="556" t="s">
        <v>4</v>
      </c>
      <c r="D750" s="580">
        <f>E750+F750</f>
        <v>0</v>
      </c>
      <c r="E750" s="558">
        <v>0</v>
      </c>
      <c r="F750" s="558">
        <v>0</v>
      </c>
    </row>
    <row r="751" spans="1:6" ht="12.75">
      <c r="A751" s="221"/>
      <c r="B751" s="559"/>
      <c r="C751" s="560" t="s">
        <v>5</v>
      </c>
      <c r="D751" s="581">
        <f>E751+F751</f>
        <v>20000</v>
      </c>
      <c r="E751" s="562">
        <v>0</v>
      </c>
      <c r="F751" s="562">
        <v>20000</v>
      </c>
    </row>
    <row r="752" spans="1:6" s="68" customFormat="1" ht="12.75">
      <c r="A752" s="98"/>
      <c r="B752" s="519" t="s">
        <v>228</v>
      </c>
      <c r="C752" s="128" t="s">
        <v>4</v>
      </c>
      <c r="D752" s="580">
        <f>E752+F752</f>
        <v>0</v>
      </c>
      <c r="E752" s="218">
        <v>0</v>
      </c>
      <c r="F752" s="218">
        <v>0</v>
      </c>
    </row>
    <row r="753" spans="1:6" s="68" customFormat="1" ht="12.75">
      <c r="A753" s="98"/>
      <c r="B753" s="520"/>
      <c r="C753" s="103" t="s">
        <v>5</v>
      </c>
      <c r="D753" s="581">
        <f>E753+F753</f>
        <v>6961</v>
      </c>
      <c r="E753" s="250">
        <v>0</v>
      </c>
      <c r="F753" s="250">
        <v>6961</v>
      </c>
    </row>
    <row r="754" spans="1:6" s="57" customFormat="1" ht="22.5" customHeight="1">
      <c r="A754" s="849" t="s">
        <v>250</v>
      </c>
      <c r="B754" s="861" t="s">
        <v>260</v>
      </c>
      <c r="C754" s="591" t="s">
        <v>4</v>
      </c>
      <c r="D754" s="577">
        <f aca="true" t="shared" si="200" ref="D754:F755">D756+D764</f>
        <v>43002</v>
      </c>
      <c r="E754" s="577">
        <f t="shared" si="200"/>
        <v>42875</v>
      </c>
      <c r="F754" s="577">
        <f t="shared" si="200"/>
        <v>127</v>
      </c>
    </row>
    <row r="755" spans="1:6" s="57" customFormat="1" ht="18.75" customHeight="1">
      <c r="A755" s="849"/>
      <c r="B755" s="861"/>
      <c r="C755" s="591" t="s">
        <v>5</v>
      </c>
      <c r="D755" s="577">
        <f t="shared" si="200"/>
        <v>48281</v>
      </c>
      <c r="E755" s="577">
        <f t="shared" si="200"/>
        <v>0</v>
      </c>
      <c r="F755" s="577">
        <f t="shared" si="200"/>
        <v>48281</v>
      </c>
    </row>
    <row r="756" spans="1:6" ht="14.25" customHeight="1">
      <c r="A756" s="221"/>
      <c r="B756" s="268" t="s">
        <v>24</v>
      </c>
      <c r="C756" s="269" t="s">
        <v>4</v>
      </c>
      <c r="D756" s="270">
        <f aca="true" t="shared" si="201" ref="D756:F757">D758+D760+D762</f>
        <v>43002</v>
      </c>
      <c r="E756" s="270">
        <f t="shared" si="201"/>
        <v>42875</v>
      </c>
      <c r="F756" s="270">
        <f t="shared" si="201"/>
        <v>127</v>
      </c>
    </row>
    <row r="757" spans="1:6" ht="12.75">
      <c r="A757" s="221"/>
      <c r="B757" s="225" t="s">
        <v>10</v>
      </c>
      <c r="C757" s="156" t="s">
        <v>5</v>
      </c>
      <c r="D757" s="157">
        <f t="shared" si="201"/>
        <v>32900</v>
      </c>
      <c r="E757" s="157">
        <f t="shared" si="201"/>
        <v>0</v>
      </c>
      <c r="F757" s="157">
        <f t="shared" si="201"/>
        <v>32900</v>
      </c>
    </row>
    <row r="758" spans="1:6" s="57" customFormat="1" ht="12.75">
      <c r="A758" s="328"/>
      <c r="B758" s="566" t="s">
        <v>253</v>
      </c>
      <c r="C758" s="556" t="s">
        <v>4</v>
      </c>
      <c r="D758" s="580">
        <f aca="true" t="shared" si="202" ref="D758:D763">E758+F758</f>
        <v>14332</v>
      </c>
      <c r="E758" s="558">
        <v>14281</v>
      </c>
      <c r="F758" s="558">
        <v>51</v>
      </c>
    </row>
    <row r="759" spans="1:6" s="57" customFormat="1" ht="12.75">
      <c r="A759" s="328"/>
      <c r="B759" s="567"/>
      <c r="C759" s="560" t="s">
        <v>5</v>
      </c>
      <c r="D759" s="581">
        <f t="shared" si="202"/>
        <v>4000</v>
      </c>
      <c r="E759" s="562">
        <v>0</v>
      </c>
      <c r="F759" s="562">
        <v>4000</v>
      </c>
    </row>
    <row r="760" spans="1:6" s="57" customFormat="1" ht="12.75">
      <c r="A760" s="328"/>
      <c r="B760" s="566" t="s">
        <v>254</v>
      </c>
      <c r="C760" s="556" t="s">
        <v>4</v>
      </c>
      <c r="D760" s="580">
        <f t="shared" si="202"/>
        <v>21844</v>
      </c>
      <c r="E760" s="558">
        <v>21768</v>
      </c>
      <c r="F760" s="558">
        <v>76</v>
      </c>
    </row>
    <row r="761" spans="1:6" s="57" customFormat="1" ht="12.75">
      <c r="A761" s="328"/>
      <c r="B761" s="567"/>
      <c r="C761" s="560" t="s">
        <v>5</v>
      </c>
      <c r="D761" s="581">
        <f t="shared" si="202"/>
        <v>22000</v>
      </c>
      <c r="E761" s="562">
        <v>0</v>
      </c>
      <c r="F761" s="562">
        <v>22000</v>
      </c>
    </row>
    <row r="762" spans="1:6" s="57" customFormat="1" ht="12.75">
      <c r="A762" s="328"/>
      <c r="B762" s="566" t="s">
        <v>255</v>
      </c>
      <c r="C762" s="556" t="s">
        <v>4</v>
      </c>
      <c r="D762" s="580">
        <f t="shared" si="202"/>
        <v>6826</v>
      </c>
      <c r="E762" s="558">
        <v>6826</v>
      </c>
      <c r="F762" s="558">
        <v>0</v>
      </c>
    </row>
    <row r="763" spans="1:6" s="57" customFormat="1" ht="12.75">
      <c r="A763" s="328"/>
      <c r="B763" s="567"/>
      <c r="C763" s="560" t="s">
        <v>5</v>
      </c>
      <c r="D763" s="581">
        <f t="shared" si="202"/>
        <v>6900</v>
      </c>
      <c r="E763" s="562">
        <v>0</v>
      </c>
      <c r="F763" s="562">
        <v>6900</v>
      </c>
    </row>
    <row r="764" spans="1:6" ht="15" customHeight="1">
      <c r="A764" s="221"/>
      <c r="B764" s="268" t="s">
        <v>17</v>
      </c>
      <c r="C764" s="124" t="s">
        <v>4</v>
      </c>
      <c r="D764" s="155">
        <f aca="true" t="shared" si="203" ref="D764:F765">D766+D768</f>
        <v>0</v>
      </c>
      <c r="E764" s="155">
        <f>E766+E768</f>
        <v>0</v>
      </c>
      <c r="F764" s="155">
        <f t="shared" si="203"/>
        <v>0</v>
      </c>
    </row>
    <row r="765" spans="1:6" ht="12.75">
      <c r="A765" s="221"/>
      <c r="B765" s="61" t="s">
        <v>10</v>
      </c>
      <c r="C765" s="124" t="s">
        <v>5</v>
      </c>
      <c r="D765" s="155">
        <f t="shared" si="203"/>
        <v>15381</v>
      </c>
      <c r="E765" s="155">
        <f>E767+E769</f>
        <v>0</v>
      </c>
      <c r="F765" s="155">
        <f t="shared" si="203"/>
        <v>15381</v>
      </c>
    </row>
    <row r="766" spans="1:6" ht="12.75">
      <c r="A766" s="221"/>
      <c r="B766" s="519" t="s">
        <v>253</v>
      </c>
      <c r="C766" s="556" t="s">
        <v>4</v>
      </c>
      <c r="D766" s="580">
        <f>E766+F766</f>
        <v>0</v>
      </c>
      <c r="E766" s="558">
        <v>0</v>
      </c>
      <c r="F766" s="558">
        <v>0</v>
      </c>
    </row>
    <row r="767" spans="1:6" ht="12.75">
      <c r="A767" s="221"/>
      <c r="B767" s="559"/>
      <c r="C767" s="560" t="s">
        <v>5</v>
      </c>
      <c r="D767" s="581">
        <f>E767+F767</f>
        <v>10500</v>
      </c>
      <c r="E767" s="562">
        <v>0</v>
      </c>
      <c r="F767" s="562">
        <v>10500</v>
      </c>
    </row>
    <row r="768" spans="1:6" s="68" customFormat="1" ht="12.75">
      <c r="A768" s="98"/>
      <c r="B768" s="519" t="s">
        <v>228</v>
      </c>
      <c r="C768" s="128" t="s">
        <v>4</v>
      </c>
      <c r="D768" s="580">
        <f>E768+F768</f>
        <v>0</v>
      </c>
      <c r="E768" s="218">
        <v>0</v>
      </c>
      <c r="F768" s="218">
        <v>0</v>
      </c>
    </row>
    <row r="769" spans="1:6" s="68" customFormat="1" ht="12.75">
      <c r="A769" s="98"/>
      <c r="B769" s="520"/>
      <c r="C769" s="103" t="s">
        <v>5</v>
      </c>
      <c r="D769" s="581">
        <f>E769+F769</f>
        <v>4881</v>
      </c>
      <c r="E769" s="250">
        <v>0</v>
      </c>
      <c r="F769" s="250">
        <v>4881</v>
      </c>
    </row>
    <row r="770" spans="1:6" s="57" customFormat="1" ht="43.5" customHeight="1">
      <c r="A770" s="849" t="s">
        <v>250</v>
      </c>
      <c r="B770" s="850" t="s">
        <v>266</v>
      </c>
      <c r="C770" s="592" t="s">
        <v>4</v>
      </c>
      <c r="D770" s="552">
        <f aca="true" t="shared" si="204" ref="D770:F771">D772+D780</f>
        <v>35267</v>
      </c>
      <c r="E770" s="552">
        <f t="shared" si="204"/>
        <v>17835</v>
      </c>
      <c r="F770" s="552">
        <f t="shared" si="204"/>
        <v>17432</v>
      </c>
    </row>
    <row r="771" spans="1:6" s="57" customFormat="1" ht="36.75" customHeight="1">
      <c r="A771" s="849"/>
      <c r="B771" s="851"/>
      <c r="C771" s="593" t="s">
        <v>5</v>
      </c>
      <c r="D771" s="555">
        <f t="shared" si="204"/>
        <v>20704</v>
      </c>
      <c r="E771" s="555">
        <f t="shared" si="204"/>
        <v>12214</v>
      </c>
      <c r="F771" s="555">
        <f t="shared" si="204"/>
        <v>8490</v>
      </c>
    </row>
    <row r="772" spans="1:6" ht="14.25" customHeight="1">
      <c r="A772" s="221"/>
      <c r="B772" s="268" t="s">
        <v>24</v>
      </c>
      <c r="C772" s="269" t="s">
        <v>4</v>
      </c>
      <c r="D772" s="270">
        <f aca="true" t="shared" si="205" ref="D772:F773">D774+D776+D778</f>
        <v>31025</v>
      </c>
      <c r="E772" s="270">
        <f t="shared" si="205"/>
        <v>17835</v>
      </c>
      <c r="F772" s="270">
        <f t="shared" si="205"/>
        <v>13190</v>
      </c>
    </row>
    <row r="773" spans="1:6" ht="12.75">
      <c r="A773" s="221"/>
      <c r="B773" s="225" t="s">
        <v>10</v>
      </c>
      <c r="C773" s="156" t="s">
        <v>5</v>
      </c>
      <c r="D773" s="157">
        <f t="shared" si="205"/>
        <v>17779</v>
      </c>
      <c r="E773" s="157">
        <f t="shared" si="205"/>
        <v>12214</v>
      </c>
      <c r="F773" s="157">
        <f t="shared" si="205"/>
        <v>5565</v>
      </c>
    </row>
    <row r="774" spans="1:6" s="57" customFormat="1" ht="12.75">
      <c r="A774" s="328"/>
      <c r="B774" s="594" t="s">
        <v>253</v>
      </c>
      <c r="C774" s="391" t="s">
        <v>4</v>
      </c>
      <c r="D774" s="580">
        <f aca="true" t="shared" si="206" ref="D774:D779">E774+F774</f>
        <v>8391</v>
      </c>
      <c r="E774" s="558">
        <v>6830</v>
      </c>
      <c r="F774" s="558">
        <v>1561</v>
      </c>
    </row>
    <row r="775" spans="1:6" s="57" customFormat="1" ht="12.75">
      <c r="A775" s="328"/>
      <c r="B775" s="595"/>
      <c r="C775" s="392" t="s">
        <v>5</v>
      </c>
      <c r="D775" s="581">
        <f t="shared" si="206"/>
        <v>5659</v>
      </c>
      <c r="E775" s="562">
        <v>4959</v>
      </c>
      <c r="F775" s="562">
        <v>700</v>
      </c>
    </row>
    <row r="776" spans="1:6" s="57" customFormat="1" ht="12.75">
      <c r="A776" s="328"/>
      <c r="B776" s="594" t="s">
        <v>254</v>
      </c>
      <c r="C776" s="391" t="s">
        <v>4</v>
      </c>
      <c r="D776" s="580">
        <f t="shared" si="206"/>
        <v>17892</v>
      </c>
      <c r="E776" s="558">
        <v>9046</v>
      </c>
      <c r="F776" s="558">
        <v>8846</v>
      </c>
    </row>
    <row r="777" spans="1:6" s="57" customFormat="1" ht="12.75">
      <c r="A777" s="328"/>
      <c r="B777" s="595"/>
      <c r="C777" s="392" t="s">
        <v>5</v>
      </c>
      <c r="D777" s="581">
        <f t="shared" si="206"/>
        <v>9888</v>
      </c>
      <c r="E777" s="562">
        <v>6193</v>
      </c>
      <c r="F777" s="562">
        <v>3695</v>
      </c>
    </row>
    <row r="778" spans="1:6" s="57" customFormat="1" ht="12.75">
      <c r="A778" s="328"/>
      <c r="B778" s="594" t="s">
        <v>255</v>
      </c>
      <c r="C778" s="391" t="s">
        <v>4</v>
      </c>
      <c r="D778" s="580">
        <f t="shared" si="206"/>
        <v>4742</v>
      </c>
      <c r="E778" s="558">
        <v>1959</v>
      </c>
      <c r="F778" s="558">
        <v>2783</v>
      </c>
    </row>
    <row r="779" spans="1:6" s="57" customFormat="1" ht="12.75">
      <c r="A779" s="328"/>
      <c r="B779" s="595"/>
      <c r="C779" s="392" t="s">
        <v>5</v>
      </c>
      <c r="D779" s="581">
        <f t="shared" si="206"/>
        <v>2232</v>
      </c>
      <c r="E779" s="562">
        <v>1062</v>
      </c>
      <c r="F779" s="562">
        <v>1170</v>
      </c>
    </row>
    <row r="780" spans="1:6" ht="15" customHeight="1">
      <c r="A780" s="221"/>
      <c r="B780" s="268" t="s">
        <v>17</v>
      </c>
      <c r="C780" s="269" t="s">
        <v>4</v>
      </c>
      <c r="D780" s="270">
        <f>D782+D792</f>
        <v>4242</v>
      </c>
      <c r="E780" s="270">
        <f>E782+E792</f>
        <v>0</v>
      </c>
      <c r="F780" s="270">
        <f aca="true" t="shared" si="207" ref="D780:F781">F782+F792</f>
        <v>4242</v>
      </c>
    </row>
    <row r="781" spans="1:6" ht="12.75">
      <c r="A781" s="221"/>
      <c r="B781" s="225" t="s">
        <v>10</v>
      </c>
      <c r="C781" s="156" t="s">
        <v>5</v>
      </c>
      <c r="D781" s="157">
        <f t="shared" si="207"/>
        <v>2925</v>
      </c>
      <c r="E781" s="157">
        <f>E783+E793</f>
        <v>0</v>
      </c>
      <c r="F781" s="157">
        <f t="shared" si="207"/>
        <v>2925</v>
      </c>
    </row>
    <row r="782" spans="1:6" ht="12.75">
      <c r="A782" s="221"/>
      <c r="B782" s="519" t="s">
        <v>253</v>
      </c>
      <c r="C782" s="556" t="s">
        <v>4</v>
      </c>
      <c r="D782" s="580">
        <f aca="true" t="shared" si="208" ref="D782:D793">E782+F782</f>
        <v>4242</v>
      </c>
      <c r="E782" s="558">
        <v>0</v>
      </c>
      <c r="F782" s="558">
        <v>4242</v>
      </c>
    </row>
    <row r="783" spans="1:6" ht="12.75">
      <c r="A783" s="221"/>
      <c r="B783" s="559"/>
      <c r="C783" s="560" t="s">
        <v>5</v>
      </c>
      <c r="D783" s="581">
        <f t="shared" si="208"/>
        <v>1795</v>
      </c>
      <c r="E783" s="562">
        <v>0</v>
      </c>
      <c r="F783" s="562">
        <v>1795</v>
      </c>
    </row>
    <row r="784" spans="1:6" s="57" customFormat="1" ht="39" customHeight="1" hidden="1">
      <c r="A784" s="849" t="s">
        <v>250</v>
      </c>
      <c r="B784" s="850" t="s">
        <v>267</v>
      </c>
      <c r="C784" s="592" t="s">
        <v>4</v>
      </c>
      <c r="D784" s="580">
        <f t="shared" si="208"/>
        <v>0</v>
      </c>
      <c r="E784" s="552">
        <f>E786+E788+E790</f>
        <v>0</v>
      </c>
      <c r="F784" s="552">
        <f>F786+F788+F790</f>
        <v>0</v>
      </c>
    </row>
    <row r="785" spans="1:6" s="57" customFormat="1" ht="38.25" customHeight="1" hidden="1">
      <c r="A785" s="849"/>
      <c r="B785" s="851"/>
      <c r="C785" s="596" t="s">
        <v>5</v>
      </c>
      <c r="D785" s="581">
        <f t="shared" si="208"/>
        <v>51</v>
      </c>
      <c r="E785" s="553">
        <f>E787+E789+E791</f>
        <v>51</v>
      </c>
      <c r="F785" s="553">
        <f>F787+F789+F791</f>
        <v>0</v>
      </c>
    </row>
    <row r="786" spans="1:6" s="57" customFormat="1" ht="12.75" hidden="1">
      <c r="A786" s="328"/>
      <c r="B786" s="594" t="s">
        <v>253</v>
      </c>
      <c r="C786" s="391" t="s">
        <v>4</v>
      </c>
      <c r="D786" s="580">
        <f t="shared" si="208"/>
        <v>0</v>
      </c>
      <c r="E786" s="558">
        <v>0</v>
      </c>
      <c r="F786" s="558">
        <v>0</v>
      </c>
    </row>
    <row r="787" spans="1:6" s="57" customFormat="1" ht="12.75" hidden="1">
      <c r="A787" s="328"/>
      <c r="B787" s="595"/>
      <c r="C787" s="392" t="s">
        <v>5</v>
      </c>
      <c r="D787" s="581">
        <f t="shared" si="208"/>
        <v>17</v>
      </c>
      <c r="E787" s="562">
        <v>17</v>
      </c>
      <c r="F787" s="562">
        <v>0</v>
      </c>
    </row>
    <row r="788" spans="1:6" s="57" customFormat="1" ht="12.75" hidden="1">
      <c r="A788" s="328"/>
      <c r="B788" s="594" t="s">
        <v>254</v>
      </c>
      <c r="C788" s="391" t="s">
        <v>4</v>
      </c>
      <c r="D788" s="580">
        <f t="shared" si="208"/>
        <v>0</v>
      </c>
      <c r="E788" s="558">
        <v>0</v>
      </c>
      <c r="F788" s="558">
        <v>0</v>
      </c>
    </row>
    <row r="789" spans="1:6" s="57" customFormat="1" ht="12.75" hidden="1">
      <c r="A789" s="328"/>
      <c r="B789" s="595"/>
      <c r="C789" s="392" t="s">
        <v>5</v>
      </c>
      <c r="D789" s="581">
        <f t="shared" si="208"/>
        <v>26</v>
      </c>
      <c r="E789" s="562">
        <v>26</v>
      </c>
      <c r="F789" s="562">
        <v>0</v>
      </c>
    </row>
    <row r="790" spans="1:6" s="57" customFormat="1" ht="12.75" hidden="1">
      <c r="A790" s="328"/>
      <c r="B790" s="594" t="s">
        <v>255</v>
      </c>
      <c r="C790" s="391" t="s">
        <v>4</v>
      </c>
      <c r="D790" s="580">
        <f t="shared" si="208"/>
        <v>0</v>
      </c>
      <c r="E790" s="558">
        <v>0</v>
      </c>
      <c r="F790" s="558">
        <v>0</v>
      </c>
    </row>
    <row r="791" spans="1:6" s="57" customFormat="1" ht="12.75" hidden="1">
      <c r="A791" s="328"/>
      <c r="B791" s="595"/>
      <c r="C791" s="392" t="s">
        <v>5</v>
      </c>
      <c r="D791" s="581">
        <f t="shared" si="208"/>
        <v>8</v>
      </c>
      <c r="E791" s="562">
        <v>8</v>
      </c>
      <c r="F791" s="562">
        <v>0</v>
      </c>
    </row>
    <row r="792" spans="1:6" s="68" customFormat="1" ht="12.75">
      <c r="A792" s="98"/>
      <c r="B792" s="519" t="s">
        <v>228</v>
      </c>
      <c r="C792" s="128" t="s">
        <v>4</v>
      </c>
      <c r="D792" s="580">
        <f t="shared" si="208"/>
        <v>0</v>
      </c>
      <c r="E792" s="218">
        <v>0</v>
      </c>
      <c r="F792" s="218">
        <v>0</v>
      </c>
    </row>
    <row r="793" spans="1:6" s="68" customFormat="1" ht="12.75">
      <c r="A793" s="98"/>
      <c r="B793" s="520"/>
      <c r="C793" s="103" t="s">
        <v>5</v>
      </c>
      <c r="D793" s="581">
        <f t="shared" si="208"/>
        <v>1130</v>
      </c>
      <c r="E793" s="250">
        <v>0</v>
      </c>
      <c r="F793" s="250">
        <v>1130</v>
      </c>
    </row>
    <row r="794" spans="1:6" s="57" customFormat="1" ht="12.75">
      <c r="A794" s="221"/>
      <c r="B794" s="823" t="s">
        <v>168</v>
      </c>
      <c r="C794" s="824"/>
      <c r="D794" s="824"/>
      <c r="E794" s="824"/>
      <c r="F794" s="842"/>
    </row>
    <row r="795" spans="1:6" ht="12.75">
      <c r="A795" s="221"/>
      <c r="B795" s="789" t="s">
        <v>8</v>
      </c>
      <c r="C795" s="710"/>
      <c r="D795" s="710"/>
      <c r="E795" s="710"/>
      <c r="F795" s="711"/>
    </row>
    <row r="796" spans="1:6" ht="12.75">
      <c r="A796" s="221"/>
      <c r="B796" s="61" t="s">
        <v>12</v>
      </c>
      <c r="C796" s="60" t="s">
        <v>4</v>
      </c>
      <c r="D796" s="62">
        <f aca="true" t="shared" si="209" ref="D796:F797">D798</f>
        <v>166331</v>
      </c>
      <c r="E796" s="62">
        <f t="shared" si="209"/>
        <v>0</v>
      </c>
      <c r="F796" s="62">
        <f t="shared" si="209"/>
        <v>166331</v>
      </c>
    </row>
    <row r="797" spans="1:6" ht="13.5" thickBot="1">
      <c r="A797" s="221"/>
      <c r="B797" s="209"/>
      <c r="C797" s="202" t="s">
        <v>5</v>
      </c>
      <c r="D797" s="203">
        <f t="shared" si="209"/>
        <v>8240</v>
      </c>
      <c r="E797" s="203">
        <f t="shared" si="209"/>
        <v>0</v>
      </c>
      <c r="F797" s="203">
        <f t="shared" si="209"/>
        <v>8240</v>
      </c>
    </row>
    <row r="798" spans="1:6" ht="15" customHeight="1">
      <c r="A798" s="221"/>
      <c r="B798" s="210" t="s">
        <v>24</v>
      </c>
      <c r="C798" s="124" t="s">
        <v>4</v>
      </c>
      <c r="D798" s="155">
        <f aca="true" t="shared" si="210" ref="D798:F799">D806</f>
        <v>166331</v>
      </c>
      <c r="E798" s="155">
        <f t="shared" si="210"/>
        <v>0</v>
      </c>
      <c r="F798" s="155">
        <f t="shared" si="210"/>
        <v>166331</v>
      </c>
    </row>
    <row r="799" spans="1:6" ht="12.75">
      <c r="A799" s="221"/>
      <c r="B799" s="225" t="s">
        <v>10</v>
      </c>
      <c r="C799" s="156" t="s">
        <v>5</v>
      </c>
      <c r="D799" s="157">
        <f t="shared" si="210"/>
        <v>8240</v>
      </c>
      <c r="E799" s="157">
        <f t="shared" si="210"/>
        <v>0</v>
      </c>
      <c r="F799" s="157">
        <f t="shared" si="210"/>
        <v>8240</v>
      </c>
    </row>
    <row r="800" spans="1:6" ht="12.75" hidden="1">
      <c r="A800" s="221"/>
      <c r="B800" s="154" t="s">
        <v>29</v>
      </c>
      <c r="C800" s="128" t="s">
        <v>4</v>
      </c>
      <c r="D800" s="61"/>
      <c r="E800" s="61"/>
      <c r="F800" s="61"/>
    </row>
    <row r="801" spans="1:6" ht="12.75" hidden="1">
      <c r="A801" s="221"/>
      <c r="B801" s="487"/>
      <c r="C801" s="103" t="s">
        <v>5</v>
      </c>
      <c r="D801" s="225"/>
      <c r="E801" s="225"/>
      <c r="F801" s="225"/>
    </row>
    <row r="802" spans="1:6" ht="12.75" hidden="1">
      <c r="A802" s="221"/>
      <c r="B802" s="311" t="s">
        <v>43</v>
      </c>
      <c r="C802" s="128" t="s">
        <v>4</v>
      </c>
      <c r="D802" s="61"/>
      <c r="E802" s="61"/>
      <c r="F802" s="61"/>
    </row>
    <row r="803" spans="1:6" ht="12.75" hidden="1">
      <c r="A803" s="221"/>
      <c r="B803" s="265"/>
      <c r="C803" s="103" t="s">
        <v>5</v>
      </c>
      <c r="D803" s="61"/>
      <c r="E803" s="61"/>
      <c r="F803" s="61"/>
    </row>
    <row r="804" spans="1:6" ht="12.75" hidden="1">
      <c r="A804" s="221"/>
      <c r="B804" s="311" t="s">
        <v>30</v>
      </c>
      <c r="C804" s="60" t="s">
        <v>4</v>
      </c>
      <c r="D804" s="217"/>
      <c r="E804" s="217"/>
      <c r="F804" s="217"/>
    </row>
    <row r="805" spans="1:6" ht="12.75" hidden="1">
      <c r="A805" s="221"/>
      <c r="B805" s="265" t="s">
        <v>31</v>
      </c>
      <c r="C805" s="103" t="s">
        <v>5</v>
      </c>
      <c r="D805" s="61"/>
      <c r="E805" s="61"/>
      <c r="F805" s="61"/>
    </row>
    <row r="806" spans="1:6" s="57" customFormat="1" ht="19.5" customHeight="1">
      <c r="A806" s="852" t="s">
        <v>250</v>
      </c>
      <c r="B806" s="854" t="s">
        <v>451</v>
      </c>
      <c r="C806" s="537" t="s">
        <v>4</v>
      </c>
      <c r="D806" s="538">
        <f aca="true" t="shared" si="211" ref="D806:F807">D808+D810+D812</f>
        <v>166331</v>
      </c>
      <c r="E806" s="539">
        <f t="shared" si="211"/>
        <v>0</v>
      </c>
      <c r="F806" s="539">
        <f t="shared" si="211"/>
        <v>166331</v>
      </c>
    </row>
    <row r="807" spans="1:6" s="57" customFormat="1" ht="18.75" customHeight="1">
      <c r="A807" s="853"/>
      <c r="B807" s="855"/>
      <c r="C807" s="540" t="s">
        <v>5</v>
      </c>
      <c r="D807" s="541">
        <f t="shared" si="211"/>
        <v>8240</v>
      </c>
      <c r="E807" s="542">
        <f t="shared" si="211"/>
        <v>0</v>
      </c>
      <c r="F807" s="542">
        <f t="shared" si="211"/>
        <v>8240</v>
      </c>
    </row>
    <row r="808" spans="1:6" ht="12.75">
      <c r="A808" s="221"/>
      <c r="B808" s="543" t="s">
        <v>251</v>
      </c>
      <c r="C808" s="544" t="s">
        <v>4</v>
      </c>
      <c r="D808" s="580">
        <f aca="true" t="shared" si="212" ref="D808:D813">E808+F808</f>
        <v>19685</v>
      </c>
      <c r="E808" s="218">
        <f aca="true" t="shared" si="213" ref="E808:F813">E824</f>
        <v>0</v>
      </c>
      <c r="F808" s="218">
        <f t="shared" si="213"/>
        <v>19685</v>
      </c>
    </row>
    <row r="809" spans="1:6" ht="12.75">
      <c r="A809" s="221"/>
      <c r="B809" s="545"/>
      <c r="C809" s="546" t="s">
        <v>5</v>
      </c>
      <c r="D809" s="581">
        <f t="shared" si="212"/>
        <v>975</v>
      </c>
      <c r="E809" s="250">
        <f t="shared" si="213"/>
        <v>0</v>
      </c>
      <c r="F809" s="250">
        <f t="shared" si="213"/>
        <v>975</v>
      </c>
    </row>
    <row r="810" spans="1:6" ht="12.75">
      <c r="A810" s="221"/>
      <c r="B810" s="543" t="s">
        <v>228</v>
      </c>
      <c r="C810" s="544" t="s">
        <v>4</v>
      </c>
      <c r="D810" s="580">
        <f t="shared" si="212"/>
        <v>111548</v>
      </c>
      <c r="E810" s="218">
        <f t="shared" si="213"/>
        <v>0</v>
      </c>
      <c r="F810" s="218">
        <f t="shared" si="213"/>
        <v>111548</v>
      </c>
    </row>
    <row r="811" spans="1:6" ht="12.75">
      <c r="A811" s="221"/>
      <c r="B811" s="545"/>
      <c r="C811" s="546" t="s">
        <v>5</v>
      </c>
      <c r="D811" s="581">
        <f t="shared" si="212"/>
        <v>5525</v>
      </c>
      <c r="E811" s="250">
        <f t="shared" si="213"/>
        <v>0</v>
      </c>
      <c r="F811" s="250">
        <f t="shared" si="213"/>
        <v>5525</v>
      </c>
    </row>
    <row r="812" spans="1:6" ht="12.75">
      <c r="A812" s="221"/>
      <c r="B812" s="543" t="s">
        <v>252</v>
      </c>
      <c r="C812" s="544" t="s">
        <v>4</v>
      </c>
      <c r="D812" s="580">
        <f t="shared" si="212"/>
        <v>35098</v>
      </c>
      <c r="E812" s="218">
        <f t="shared" si="213"/>
        <v>0</v>
      </c>
      <c r="F812" s="218">
        <f t="shared" si="213"/>
        <v>35098</v>
      </c>
    </row>
    <row r="813" spans="1:6" ht="12.75">
      <c r="A813" s="221"/>
      <c r="B813" s="545"/>
      <c r="C813" s="546" t="s">
        <v>5</v>
      </c>
      <c r="D813" s="581">
        <f t="shared" si="212"/>
        <v>1740</v>
      </c>
      <c r="E813" s="250">
        <f t="shared" si="213"/>
        <v>0</v>
      </c>
      <c r="F813" s="250">
        <f t="shared" si="213"/>
        <v>1740</v>
      </c>
    </row>
    <row r="814" spans="1:6" ht="15" customHeight="1">
      <c r="A814" s="221"/>
      <c r="B814" s="268" t="s">
        <v>17</v>
      </c>
      <c r="C814" s="124" t="s">
        <v>4</v>
      </c>
      <c r="D814" s="155">
        <f aca="true" t="shared" si="214" ref="D814:F817">D816</f>
        <v>53491</v>
      </c>
      <c r="E814" s="155">
        <f t="shared" si="214"/>
        <v>0</v>
      </c>
      <c r="F814" s="155">
        <f t="shared" si="214"/>
        <v>53491</v>
      </c>
    </row>
    <row r="815" spans="1:6" ht="12.75">
      <c r="A815" s="221"/>
      <c r="B815" s="225" t="s">
        <v>10</v>
      </c>
      <c r="C815" s="156" t="s">
        <v>5</v>
      </c>
      <c r="D815" s="157">
        <f t="shared" si="214"/>
        <v>2650</v>
      </c>
      <c r="E815" s="157">
        <f t="shared" si="214"/>
        <v>0</v>
      </c>
      <c r="F815" s="157">
        <f t="shared" si="214"/>
        <v>2650</v>
      </c>
    </row>
    <row r="816" spans="1:6" s="57" customFormat="1" ht="19.5" customHeight="1">
      <c r="A816" s="852" t="s">
        <v>250</v>
      </c>
      <c r="B816" s="854" t="s">
        <v>451</v>
      </c>
      <c r="C816" s="547" t="s">
        <v>4</v>
      </c>
      <c r="D816" s="539">
        <f t="shared" si="214"/>
        <v>53491</v>
      </c>
      <c r="E816" s="539">
        <f t="shared" si="214"/>
        <v>0</v>
      </c>
      <c r="F816" s="539">
        <f t="shared" si="214"/>
        <v>53491</v>
      </c>
    </row>
    <row r="817" spans="1:6" s="57" customFormat="1" ht="18.75" customHeight="1">
      <c r="A817" s="853"/>
      <c r="B817" s="855"/>
      <c r="C817" s="548" t="s">
        <v>5</v>
      </c>
      <c r="D817" s="549">
        <f t="shared" si="214"/>
        <v>2650</v>
      </c>
      <c r="E817" s="549">
        <f t="shared" si="214"/>
        <v>0</v>
      </c>
      <c r="F817" s="549">
        <f t="shared" si="214"/>
        <v>2650</v>
      </c>
    </row>
    <row r="818" spans="1:6" ht="12.75">
      <c r="A818" s="221"/>
      <c r="B818" s="550" t="s">
        <v>251</v>
      </c>
      <c r="C818" s="128" t="s">
        <v>4</v>
      </c>
      <c r="D818" s="580">
        <f>E818+F818</f>
        <v>53491</v>
      </c>
      <c r="E818" s="218">
        <f>E830</f>
        <v>0</v>
      </c>
      <c r="F818" s="218">
        <f>F830</f>
        <v>53491</v>
      </c>
    </row>
    <row r="819" spans="1:6" ht="12.75">
      <c r="A819" s="221"/>
      <c r="B819" s="520"/>
      <c r="C819" s="103" t="s">
        <v>5</v>
      </c>
      <c r="D819" s="581">
        <f>E819+F819</f>
        <v>2650</v>
      </c>
      <c r="E819" s="250">
        <f>E831</f>
        <v>0</v>
      </c>
      <c r="F819" s="250">
        <f>F831</f>
        <v>2650</v>
      </c>
    </row>
    <row r="820" spans="1:6" s="57" customFormat="1" ht="28.5" customHeight="1">
      <c r="A820" s="849" t="s">
        <v>250</v>
      </c>
      <c r="B820" s="858" t="s">
        <v>268</v>
      </c>
      <c r="C820" s="551" t="s">
        <v>4</v>
      </c>
      <c r="D820" s="552">
        <f aca="true" t="shared" si="215" ref="D820:F821">D822+D830</f>
        <v>219822</v>
      </c>
      <c r="E820" s="552">
        <f t="shared" si="215"/>
        <v>0</v>
      </c>
      <c r="F820" s="552">
        <f t="shared" si="215"/>
        <v>219822</v>
      </c>
    </row>
    <row r="821" spans="1:6" s="57" customFormat="1" ht="24" customHeight="1">
      <c r="A821" s="849"/>
      <c r="B821" s="862"/>
      <c r="C821" s="554" t="s">
        <v>5</v>
      </c>
      <c r="D821" s="555">
        <f t="shared" si="215"/>
        <v>10890</v>
      </c>
      <c r="E821" s="555">
        <f t="shared" si="215"/>
        <v>0</v>
      </c>
      <c r="F821" s="555">
        <f t="shared" si="215"/>
        <v>10890</v>
      </c>
    </row>
    <row r="822" spans="1:6" ht="15" customHeight="1">
      <c r="A822" s="221"/>
      <c r="B822" s="210" t="s">
        <v>24</v>
      </c>
      <c r="C822" s="124" t="s">
        <v>4</v>
      </c>
      <c r="D822" s="155">
        <f aca="true" t="shared" si="216" ref="D822:F823">D824+D826+D828</f>
        <v>166331</v>
      </c>
      <c r="E822" s="155">
        <f t="shared" si="216"/>
        <v>0</v>
      </c>
      <c r="F822" s="155">
        <f t="shared" si="216"/>
        <v>166331</v>
      </c>
    </row>
    <row r="823" spans="1:6" ht="12.75">
      <c r="A823" s="221"/>
      <c r="B823" s="61" t="s">
        <v>10</v>
      </c>
      <c r="C823" s="124" t="s">
        <v>5</v>
      </c>
      <c r="D823" s="155">
        <f t="shared" si="216"/>
        <v>8240</v>
      </c>
      <c r="E823" s="155">
        <f t="shared" si="216"/>
        <v>0</v>
      </c>
      <c r="F823" s="155">
        <f t="shared" si="216"/>
        <v>8240</v>
      </c>
    </row>
    <row r="824" spans="1:6" ht="12.75">
      <c r="A824" s="221"/>
      <c r="B824" s="519" t="s">
        <v>253</v>
      </c>
      <c r="C824" s="556" t="s">
        <v>4</v>
      </c>
      <c r="D824" s="580">
        <f aca="true" t="shared" si="217" ref="D824:D829">E824+F824</f>
        <v>19685</v>
      </c>
      <c r="E824" s="218">
        <v>0</v>
      </c>
      <c r="F824" s="218">
        <v>19685</v>
      </c>
    </row>
    <row r="825" spans="1:6" ht="12.75">
      <c r="A825" s="221"/>
      <c r="B825" s="559"/>
      <c r="C825" s="560" t="s">
        <v>5</v>
      </c>
      <c r="D825" s="581">
        <f t="shared" si="217"/>
        <v>975</v>
      </c>
      <c r="E825" s="250">
        <v>0</v>
      </c>
      <c r="F825" s="250">
        <v>975</v>
      </c>
    </row>
    <row r="826" spans="1:6" ht="12.75">
      <c r="A826" s="221"/>
      <c r="B826" s="519" t="s">
        <v>254</v>
      </c>
      <c r="C826" s="556" t="s">
        <v>4</v>
      </c>
      <c r="D826" s="580">
        <f t="shared" si="217"/>
        <v>111548</v>
      </c>
      <c r="E826" s="218">
        <v>0</v>
      </c>
      <c r="F826" s="218">
        <v>111548</v>
      </c>
    </row>
    <row r="827" spans="1:6" ht="12.75">
      <c r="A827" s="221"/>
      <c r="B827" s="559"/>
      <c r="C827" s="560" t="s">
        <v>5</v>
      </c>
      <c r="D827" s="581">
        <f t="shared" si="217"/>
        <v>5525</v>
      </c>
      <c r="E827" s="250">
        <v>0</v>
      </c>
      <c r="F827" s="250">
        <v>5525</v>
      </c>
    </row>
    <row r="828" spans="1:6" ht="12.75">
      <c r="A828" s="221"/>
      <c r="B828" s="519" t="s">
        <v>255</v>
      </c>
      <c r="C828" s="556" t="s">
        <v>4</v>
      </c>
      <c r="D828" s="580">
        <f t="shared" si="217"/>
        <v>35098</v>
      </c>
      <c r="E828" s="218">
        <v>0</v>
      </c>
      <c r="F828" s="218">
        <v>35098</v>
      </c>
    </row>
    <row r="829" spans="1:6" ht="12.75">
      <c r="A829" s="221"/>
      <c r="B829" s="559"/>
      <c r="C829" s="560" t="s">
        <v>5</v>
      </c>
      <c r="D829" s="581">
        <f t="shared" si="217"/>
        <v>1740</v>
      </c>
      <c r="E829" s="250">
        <v>0</v>
      </c>
      <c r="F829" s="250">
        <v>1740</v>
      </c>
    </row>
    <row r="830" spans="1:6" ht="15" customHeight="1">
      <c r="A830" s="221"/>
      <c r="B830" s="210" t="s">
        <v>17</v>
      </c>
      <c r="C830" s="124" t="s">
        <v>4</v>
      </c>
      <c r="D830" s="155">
        <f aca="true" t="shared" si="218" ref="D830:F831">D832</f>
        <v>53491</v>
      </c>
      <c r="E830" s="155">
        <f t="shared" si="218"/>
        <v>0</v>
      </c>
      <c r="F830" s="155">
        <f t="shared" si="218"/>
        <v>53491</v>
      </c>
    </row>
    <row r="831" spans="1:6" ht="12.75">
      <c r="A831" s="221"/>
      <c r="B831" s="61" t="s">
        <v>10</v>
      </c>
      <c r="C831" s="124" t="s">
        <v>5</v>
      </c>
      <c r="D831" s="155">
        <f t="shared" si="218"/>
        <v>2650</v>
      </c>
      <c r="E831" s="155">
        <f t="shared" si="218"/>
        <v>0</v>
      </c>
      <c r="F831" s="155">
        <f t="shared" si="218"/>
        <v>2650</v>
      </c>
    </row>
    <row r="832" spans="1:6" ht="12.75">
      <c r="A832" s="221"/>
      <c r="B832" s="519" t="s">
        <v>253</v>
      </c>
      <c r="C832" s="556" t="s">
        <v>4</v>
      </c>
      <c r="D832" s="580">
        <f>E832+F832</f>
        <v>53491</v>
      </c>
      <c r="E832" s="558">
        <v>0</v>
      </c>
      <c r="F832" s="558">
        <v>53491</v>
      </c>
    </row>
    <row r="833" spans="1:6" ht="12.75">
      <c r="A833" s="221"/>
      <c r="B833" s="559"/>
      <c r="C833" s="560" t="s">
        <v>5</v>
      </c>
      <c r="D833" s="581">
        <f>E833+F833</f>
        <v>2650</v>
      </c>
      <c r="E833" s="562">
        <v>0</v>
      </c>
      <c r="F833" s="562">
        <v>2650</v>
      </c>
    </row>
    <row r="834" spans="1:6" ht="12.75">
      <c r="A834" s="221"/>
      <c r="B834" s="864" t="s">
        <v>61</v>
      </c>
      <c r="C834" s="865"/>
      <c r="D834" s="865"/>
      <c r="E834" s="865"/>
      <c r="F834" s="866"/>
    </row>
    <row r="835" spans="1:6" ht="12.75">
      <c r="A835" s="221"/>
      <c r="B835" s="61" t="s">
        <v>12</v>
      </c>
      <c r="C835" s="60" t="s">
        <v>4</v>
      </c>
      <c r="D835" s="62">
        <f aca="true" t="shared" si="219" ref="D835:F836">D837</f>
        <v>161</v>
      </c>
      <c r="E835" s="62">
        <f aca="true" t="shared" si="220" ref="E835:E840">E837</f>
        <v>161</v>
      </c>
      <c r="F835" s="62">
        <f t="shared" si="219"/>
        <v>0</v>
      </c>
    </row>
    <row r="836" spans="1:6" ht="13.5" thickBot="1">
      <c r="A836" s="221"/>
      <c r="B836" s="209"/>
      <c r="C836" s="202" t="s">
        <v>5</v>
      </c>
      <c r="D836" s="203">
        <f t="shared" si="219"/>
        <v>161</v>
      </c>
      <c r="E836" s="203">
        <f t="shared" si="220"/>
        <v>0</v>
      </c>
      <c r="F836" s="203">
        <f>F838</f>
        <v>161</v>
      </c>
    </row>
    <row r="837" spans="1:6" ht="12.75">
      <c r="A837" s="221"/>
      <c r="B837" s="210" t="s">
        <v>24</v>
      </c>
      <c r="C837" s="124" t="s">
        <v>4</v>
      </c>
      <c r="D837" s="155">
        <f aca="true" t="shared" si="221" ref="D837:F838">D839</f>
        <v>161</v>
      </c>
      <c r="E837" s="155">
        <f t="shared" si="220"/>
        <v>161</v>
      </c>
      <c r="F837" s="155">
        <f t="shared" si="221"/>
        <v>0</v>
      </c>
    </row>
    <row r="838" spans="1:6" ht="12.75">
      <c r="A838" s="221"/>
      <c r="B838" s="225" t="s">
        <v>10</v>
      </c>
      <c r="C838" s="156" t="s">
        <v>5</v>
      </c>
      <c r="D838" s="157">
        <f t="shared" si="221"/>
        <v>161</v>
      </c>
      <c r="E838" s="157">
        <f t="shared" si="220"/>
        <v>0</v>
      </c>
      <c r="F838" s="157">
        <f t="shared" si="221"/>
        <v>161</v>
      </c>
    </row>
    <row r="839" spans="1:6" ht="12.75">
      <c r="A839" s="221"/>
      <c r="B839" s="298" t="s">
        <v>37</v>
      </c>
      <c r="C839" s="60" t="s">
        <v>4</v>
      </c>
      <c r="D839" s="129">
        <f>D841</f>
        <v>161</v>
      </c>
      <c r="E839" s="129">
        <f t="shared" si="220"/>
        <v>161</v>
      </c>
      <c r="F839" s="129">
        <f>F841</f>
        <v>0</v>
      </c>
    </row>
    <row r="840" spans="1:6" ht="12.75">
      <c r="A840" s="221"/>
      <c r="B840" s="225"/>
      <c r="C840" s="103" t="s">
        <v>5</v>
      </c>
      <c r="D840" s="104">
        <f>D842</f>
        <v>161</v>
      </c>
      <c r="E840" s="104">
        <f t="shared" si="220"/>
        <v>0</v>
      </c>
      <c r="F840" s="104">
        <f>F842</f>
        <v>161</v>
      </c>
    </row>
    <row r="841" spans="1:6" ht="15.75" customHeight="1">
      <c r="A841" s="221"/>
      <c r="B841" s="246" t="s">
        <v>56</v>
      </c>
      <c r="C841" s="190" t="s">
        <v>4</v>
      </c>
      <c r="D841" s="218">
        <f aca="true" t="shared" si="222" ref="D841:F842">D859</f>
        <v>161</v>
      </c>
      <c r="E841" s="218">
        <f t="shared" si="222"/>
        <v>161</v>
      </c>
      <c r="F841" s="218">
        <f t="shared" si="222"/>
        <v>0</v>
      </c>
    </row>
    <row r="842" spans="1:6" ht="14.25" customHeight="1">
      <c r="A842" s="221"/>
      <c r="B842" s="225"/>
      <c r="C842" s="191" t="s">
        <v>5</v>
      </c>
      <c r="D842" s="250">
        <f t="shared" si="222"/>
        <v>161</v>
      </c>
      <c r="E842" s="250">
        <f t="shared" si="222"/>
        <v>0</v>
      </c>
      <c r="F842" s="250">
        <f t="shared" si="222"/>
        <v>161</v>
      </c>
    </row>
    <row r="843" spans="1:6" s="57" customFormat="1" ht="12.75">
      <c r="A843" s="221"/>
      <c r="B843" s="782" t="s">
        <v>125</v>
      </c>
      <c r="C843" s="783"/>
      <c r="D843" s="783"/>
      <c r="E843" s="783"/>
      <c r="F843" s="784"/>
    </row>
    <row r="844" spans="1:6" ht="12.75">
      <c r="A844" s="221"/>
      <c r="B844" s="789" t="s">
        <v>8</v>
      </c>
      <c r="C844" s="710"/>
      <c r="D844" s="710"/>
      <c r="E844" s="710"/>
      <c r="F844" s="711"/>
    </row>
    <row r="845" spans="1:6" ht="12.75">
      <c r="A845" s="221"/>
      <c r="B845" s="61" t="s">
        <v>12</v>
      </c>
      <c r="C845" s="60" t="s">
        <v>4</v>
      </c>
      <c r="D845" s="62">
        <f aca="true" t="shared" si="223" ref="D845:F846">D847</f>
        <v>161</v>
      </c>
      <c r="E845" s="62">
        <f>E847</f>
        <v>161</v>
      </c>
      <c r="F845" s="62">
        <f t="shared" si="223"/>
        <v>0</v>
      </c>
    </row>
    <row r="846" spans="1:6" ht="13.5" thickBot="1">
      <c r="A846" s="221"/>
      <c r="B846" s="209"/>
      <c r="C846" s="202" t="s">
        <v>5</v>
      </c>
      <c r="D846" s="203">
        <f t="shared" si="223"/>
        <v>161</v>
      </c>
      <c r="E846" s="203">
        <f>E848</f>
        <v>0</v>
      </c>
      <c r="F846" s="203">
        <f t="shared" si="223"/>
        <v>161</v>
      </c>
    </row>
    <row r="847" spans="1:6" ht="12.75">
      <c r="A847" s="221"/>
      <c r="B847" s="210" t="s">
        <v>24</v>
      </c>
      <c r="C847" s="124" t="s">
        <v>4</v>
      </c>
      <c r="D847" s="155">
        <f aca="true" t="shared" si="224" ref="D847:F848">D857</f>
        <v>161</v>
      </c>
      <c r="E847" s="155">
        <f>E857</f>
        <v>161</v>
      </c>
      <c r="F847" s="155">
        <f t="shared" si="224"/>
        <v>0</v>
      </c>
    </row>
    <row r="848" spans="1:6" ht="12.75">
      <c r="A848" s="221"/>
      <c r="B848" s="225" t="s">
        <v>10</v>
      </c>
      <c r="C848" s="156" t="s">
        <v>5</v>
      </c>
      <c r="D848" s="157">
        <f t="shared" si="224"/>
        <v>161</v>
      </c>
      <c r="E848" s="157">
        <f>E858</f>
        <v>0</v>
      </c>
      <c r="F848" s="157">
        <f t="shared" si="224"/>
        <v>161</v>
      </c>
    </row>
    <row r="849" spans="1:6" ht="12.75" hidden="1">
      <c r="A849" s="221"/>
      <c r="B849" s="154" t="s">
        <v>29</v>
      </c>
      <c r="C849" s="128" t="s">
        <v>4</v>
      </c>
      <c r="D849" s="62"/>
      <c r="E849" s="62"/>
      <c r="F849" s="62"/>
    </row>
    <row r="850" spans="1:6" ht="12.75" hidden="1">
      <c r="A850" s="221"/>
      <c r="B850" s="487"/>
      <c r="C850" s="103" t="s">
        <v>5</v>
      </c>
      <c r="D850" s="104"/>
      <c r="E850" s="104"/>
      <c r="F850" s="104"/>
    </row>
    <row r="851" spans="1:6" ht="12.75" hidden="1">
      <c r="A851" s="221"/>
      <c r="B851" s="311" t="s">
        <v>43</v>
      </c>
      <c r="C851" s="128" t="s">
        <v>4</v>
      </c>
      <c r="D851" s="62"/>
      <c r="E851" s="62"/>
      <c r="F851" s="62"/>
    </row>
    <row r="852" spans="1:6" ht="12.75" hidden="1">
      <c r="A852" s="221"/>
      <c r="B852" s="265"/>
      <c r="C852" s="103" t="s">
        <v>5</v>
      </c>
      <c r="D852" s="62"/>
      <c r="E852" s="62"/>
      <c r="F852" s="62"/>
    </row>
    <row r="853" spans="1:6" ht="12.75" hidden="1">
      <c r="A853" s="221"/>
      <c r="B853" s="311" t="s">
        <v>30</v>
      </c>
      <c r="C853" s="60" t="s">
        <v>4</v>
      </c>
      <c r="D853" s="62"/>
      <c r="E853" s="62"/>
      <c r="F853" s="62"/>
    </row>
    <row r="854" spans="1:6" ht="15" customHeight="1" hidden="1">
      <c r="A854" s="221"/>
      <c r="B854" s="265" t="s">
        <v>31</v>
      </c>
      <c r="C854" s="103" t="s">
        <v>5</v>
      </c>
      <c r="D854" s="104"/>
      <c r="E854" s="104"/>
      <c r="F854" s="104"/>
    </row>
    <row r="855" spans="1:6" ht="15" customHeight="1" hidden="1">
      <c r="A855" s="221"/>
      <c r="B855" s="267" t="s">
        <v>41</v>
      </c>
      <c r="C855" s="54" t="s">
        <v>4</v>
      </c>
      <c r="D855" s="56"/>
      <c r="E855" s="56"/>
      <c r="F855" s="56"/>
    </row>
    <row r="856" spans="1:6" ht="15" customHeight="1" hidden="1">
      <c r="A856" s="221"/>
      <c r="B856" s="208" t="s">
        <v>42</v>
      </c>
      <c r="C856" s="58" t="s">
        <v>5</v>
      </c>
      <c r="D856" s="59"/>
      <c r="E856" s="59"/>
      <c r="F856" s="59"/>
    </row>
    <row r="857" spans="1:6" ht="12.75">
      <c r="A857" s="221"/>
      <c r="B857" s="154" t="s">
        <v>37</v>
      </c>
      <c r="C857" s="128" t="s">
        <v>4</v>
      </c>
      <c r="D857" s="129">
        <f aca="true" t="shared" si="225" ref="D857:F858">D859</f>
        <v>161</v>
      </c>
      <c r="E857" s="129">
        <f>E859</f>
        <v>161</v>
      </c>
      <c r="F857" s="129">
        <f t="shared" si="225"/>
        <v>0</v>
      </c>
    </row>
    <row r="858" spans="1:6" ht="12.75">
      <c r="A858" s="221"/>
      <c r="B858" s="225"/>
      <c r="C858" s="103" t="s">
        <v>5</v>
      </c>
      <c r="D858" s="104">
        <f t="shared" si="225"/>
        <v>161</v>
      </c>
      <c r="E858" s="104">
        <f>E860</f>
        <v>0</v>
      </c>
      <c r="F858" s="104">
        <f t="shared" si="225"/>
        <v>161</v>
      </c>
    </row>
    <row r="859" spans="1:6" ht="15.75" customHeight="1">
      <c r="A859" s="221"/>
      <c r="B859" s="246" t="s">
        <v>56</v>
      </c>
      <c r="C859" s="190" t="s">
        <v>4</v>
      </c>
      <c r="D859" s="247">
        <f>D861</f>
        <v>161</v>
      </c>
      <c r="E859" s="247">
        <f>E861</f>
        <v>161</v>
      </c>
      <c r="F859" s="247">
        <f>F861</f>
        <v>0</v>
      </c>
    </row>
    <row r="860" spans="1:6" ht="12.75">
      <c r="A860" s="221"/>
      <c r="B860" s="61"/>
      <c r="C860" s="98" t="s">
        <v>5</v>
      </c>
      <c r="D860" s="133">
        <f>D862</f>
        <v>161</v>
      </c>
      <c r="E860" s="133">
        <f>E862</f>
        <v>0</v>
      </c>
      <c r="F860" s="133">
        <f>F862</f>
        <v>161</v>
      </c>
    </row>
    <row r="861" spans="1:6" s="57" customFormat="1" ht="38.25">
      <c r="A861" s="849" t="s">
        <v>250</v>
      </c>
      <c r="B861" s="529" t="s">
        <v>269</v>
      </c>
      <c r="C861" s="190" t="s">
        <v>4</v>
      </c>
      <c r="D861" s="557">
        <f>E861+F861</f>
        <v>161</v>
      </c>
      <c r="E861" s="218">
        <v>161</v>
      </c>
      <c r="F861" s="218">
        <f>F873+F895</f>
        <v>0</v>
      </c>
    </row>
    <row r="862" spans="1:6" s="57" customFormat="1" ht="19.5" customHeight="1">
      <c r="A862" s="863"/>
      <c r="B862" s="530"/>
      <c r="C862" s="191" t="s">
        <v>5</v>
      </c>
      <c r="D862" s="561">
        <f>E862+F862</f>
        <v>161</v>
      </c>
      <c r="E862" s="250">
        <v>0</v>
      </c>
      <c r="F862" s="250">
        <v>161</v>
      </c>
    </row>
    <row r="863" spans="1:6" s="57" customFormat="1" ht="29.25" customHeight="1">
      <c r="A863" s="351"/>
      <c r="B863" s="353"/>
      <c r="C863" s="75"/>
      <c r="D863" s="192"/>
      <c r="E863" s="192"/>
      <c r="F863" s="312"/>
    </row>
    <row r="864" spans="1:6" s="57" customFormat="1" ht="29.25" customHeight="1">
      <c r="A864" s="351"/>
      <c r="B864" s="353"/>
      <c r="C864" s="75"/>
      <c r="D864" s="192"/>
      <c r="E864" s="192"/>
      <c r="F864" s="312"/>
    </row>
    <row r="865" spans="1:6" s="57" customFormat="1" ht="29.25" customHeight="1">
      <c r="A865" s="351"/>
      <c r="B865" s="353"/>
      <c r="C865" s="75"/>
      <c r="D865" s="192"/>
      <c r="E865" s="192"/>
      <c r="F865" s="312"/>
    </row>
    <row r="866" spans="1:6" s="57" customFormat="1" ht="29.25" customHeight="1">
      <c r="A866" s="351"/>
      <c r="B866" s="353"/>
      <c r="C866" s="75"/>
      <c r="D866" s="192"/>
      <c r="E866" s="192"/>
      <c r="F866" s="312"/>
    </row>
    <row r="867" spans="1:6" s="57" customFormat="1" ht="29.25" customHeight="1">
      <c r="A867" s="351"/>
      <c r="B867" s="353"/>
      <c r="C867" s="75"/>
      <c r="D867" s="192"/>
      <c r="E867" s="192"/>
      <c r="F867" s="312"/>
    </row>
    <row r="868" spans="1:6" s="57" customFormat="1" ht="29.25" customHeight="1">
      <c r="A868" s="351"/>
      <c r="B868" s="353"/>
      <c r="C868" s="75"/>
      <c r="D868" s="192"/>
      <c r="E868" s="192"/>
      <c r="F868" s="312"/>
    </row>
  </sheetData>
  <sheetProtection/>
  <mergeCells count="159">
    <mergeCell ref="H295:H296"/>
    <mergeCell ref="B268:F268"/>
    <mergeCell ref="A85:A86"/>
    <mergeCell ref="A77:A78"/>
    <mergeCell ref="A69:A70"/>
    <mergeCell ref="A53:A54"/>
    <mergeCell ref="A139:A140"/>
    <mergeCell ref="A147:A148"/>
    <mergeCell ref="B113:F113"/>
    <mergeCell ref="B114:F114"/>
    <mergeCell ref="B263:B264"/>
    <mergeCell ref="A486:A487"/>
    <mergeCell ref="B486:B487"/>
    <mergeCell ref="B456:B457"/>
    <mergeCell ref="B468:B469"/>
    <mergeCell ref="A476:A477"/>
    <mergeCell ref="B307:F307"/>
    <mergeCell ref="B422:F422"/>
    <mergeCell ref="A407:A408"/>
    <mergeCell ref="A433:A434"/>
    <mergeCell ref="A316:A317"/>
    <mergeCell ref="B489:F489"/>
    <mergeCell ref="B476:B477"/>
    <mergeCell ref="B433:B434"/>
    <mergeCell ref="B351:B352"/>
    <mergeCell ref="B450:F450"/>
    <mergeCell ref="B353:B354"/>
    <mergeCell ref="B407:B408"/>
    <mergeCell ref="B399:F399"/>
    <mergeCell ref="A351:A352"/>
    <mergeCell ref="B341:F341"/>
    <mergeCell ref="B342:F342"/>
    <mergeCell ref="B355:F355"/>
    <mergeCell ref="B356:F356"/>
    <mergeCell ref="A353:A354"/>
    <mergeCell ref="B378:F378"/>
    <mergeCell ref="B541:F541"/>
    <mergeCell ref="B554:B555"/>
    <mergeCell ref="B494:B495"/>
    <mergeCell ref="B526:F526"/>
    <mergeCell ref="B527:F527"/>
    <mergeCell ref="B532:B533"/>
    <mergeCell ref="B502:B503"/>
    <mergeCell ref="B518:B519"/>
    <mergeCell ref="B451:F451"/>
    <mergeCell ref="B488:F488"/>
    <mergeCell ref="B571:B572"/>
    <mergeCell ref="B579:B580"/>
    <mergeCell ref="A371:A372"/>
    <mergeCell ref="B371:B372"/>
    <mergeCell ref="A468:A469"/>
    <mergeCell ref="A510:A511"/>
    <mergeCell ref="A502:A503"/>
    <mergeCell ref="B510:B511"/>
    <mergeCell ref="B563:B564"/>
    <mergeCell ref="B540:F540"/>
    <mergeCell ref="B595:B596"/>
    <mergeCell ref="B365:B366"/>
    <mergeCell ref="A367:A368"/>
    <mergeCell ref="B367:B368"/>
    <mergeCell ref="A369:A370"/>
    <mergeCell ref="B369:B370"/>
    <mergeCell ref="A365:A366"/>
    <mergeCell ref="A518:A519"/>
    <mergeCell ref="A571:A572"/>
    <mergeCell ref="B279:F279"/>
    <mergeCell ref="B280:F280"/>
    <mergeCell ref="A295:A296"/>
    <mergeCell ref="B295:B296"/>
    <mergeCell ref="B319:F319"/>
    <mergeCell ref="B330:F330"/>
    <mergeCell ref="B297:F297"/>
    <mergeCell ref="B306:F306"/>
    <mergeCell ref="B316:B317"/>
    <mergeCell ref="B261:B262"/>
    <mergeCell ref="B136:F136"/>
    <mergeCell ref="B167:F167"/>
    <mergeCell ref="B177:F177"/>
    <mergeCell ref="B247:F247"/>
    <mergeCell ref="B248:F248"/>
    <mergeCell ref="B192:F192"/>
    <mergeCell ref="A12:A15"/>
    <mergeCell ref="F12:F15"/>
    <mergeCell ref="B131:F131"/>
    <mergeCell ref="B257:B258"/>
    <mergeCell ref="B259:B260"/>
    <mergeCell ref="B193:F193"/>
    <mergeCell ref="B235:F235"/>
    <mergeCell ref="B236:F236"/>
    <mergeCell ref="B224:F224"/>
    <mergeCell ref="B87:F87"/>
    <mergeCell ref="B7:F7"/>
    <mergeCell ref="B8:F8"/>
    <mergeCell ref="B57:F57"/>
    <mergeCell ref="B58:F58"/>
    <mergeCell ref="B71:F71"/>
    <mergeCell ref="B72:F72"/>
    <mergeCell ref="E12:E15"/>
    <mergeCell ref="B88:F88"/>
    <mergeCell ref="B121:F121"/>
    <mergeCell ref="A204:A205"/>
    <mergeCell ref="B204:B205"/>
    <mergeCell ref="A214:A215"/>
    <mergeCell ref="B214:B215"/>
    <mergeCell ref="B122:F122"/>
    <mergeCell ref="B105:F105"/>
    <mergeCell ref="B106:F106"/>
    <mergeCell ref="A389:A390"/>
    <mergeCell ref="A626:A627"/>
    <mergeCell ref="B626:B627"/>
    <mergeCell ref="A391:A392"/>
    <mergeCell ref="A379:A380"/>
    <mergeCell ref="A494:A495"/>
    <mergeCell ref="B604:F604"/>
    <mergeCell ref="B605:F605"/>
    <mergeCell ref="B610:B611"/>
    <mergeCell ref="A610:A611"/>
    <mergeCell ref="A861:A862"/>
    <mergeCell ref="B834:F834"/>
    <mergeCell ref="B843:F843"/>
    <mergeCell ref="B844:F844"/>
    <mergeCell ref="B411:F411"/>
    <mergeCell ref="B437:F437"/>
    <mergeCell ref="A587:A588"/>
    <mergeCell ref="B587:B588"/>
    <mergeCell ref="A579:A580"/>
    <mergeCell ref="A595:A596"/>
    <mergeCell ref="A806:A807"/>
    <mergeCell ref="B806:B807"/>
    <mergeCell ref="A816:A817"/>
    <mergeCell ref="B816:B817"/>
    <mergeCell ref="A820:A821"/>
    <mergeCell ref="B820:B821"/>
    <mergeCell ref="A784:A785"/>
    <mergeCell ref="B705:B706"/>
    <mergeCell ref="B721:B722"/>
    <mergeCell ref="B738:B739"/>
    <mergeCell ref="B754:B755"/>
    <mergeCell ref="B795:F795"/>
    <mergeCell ref="B794:F794"/>
    <mergeCell ref="B784:B785"/>
    <mergeCell ref="A721:A722"/>
    <mergeCell ref="B642:B643"/>
    <mergeCell ref="A642:A643"/>
    <mergeCell ref="B656:B657"/>
    <mergeCell ref="B672:B673"/>
    <mergeCell ref="B689:B690"/>
    <mergeCell ref="A656:A657"/>
    <mergeCell ref="A672:A673"/>
    <mergeCell ref="B265:B266"/>
    <mergeCell ref="A563:A564"/>
    <mergeCell ref="A554:A555"/>
    <mergeCell ref="A532:A533"/>
    <mergeCell ref="A456:A457"/>
    <mergeCell ref="B770:B771"/>
    <mergeCell ref="A620:A621"/>
    <mergeCell ref="B620:B621"/>
    <mergeCell ref="A754:A755"/>
    <mergeCell ref="A770:A771"/>
  </mergeCells>
  <printOptions horizontalCentered="1"/>
  <pageMargins left="0.1968503937007874" right="0.1968503937007874" top="0.3937007874015748" bottom="0.3937007874015748" header="0.31496062992125984" footer="0.31496062992125984"/>
  <pageSetup fitToHeight="30" horizontalDpi="600" verticalDpi="600" orientation="portrait" paperSize="9" scale="90" r:id="rId1"/>
  <rowBreaks count="11" manualBreakCount="11">
    <brk id="70" max="5" man="1"/>
    <brk id="133" max="5" man="1"/>
    <brk id="228" max="5" man="1"/>
    <brk id="292" max="5" man="1"/>
    <brk id="340" max="5" man="1"/>
    <brk id="388" max="5" man="1"/>
    <brk id="477" max="5" man="1"/>
    <brk id="525" max="5" man="1"/>
    <brk id="625" max="5" man="1"/>
    <brk id="737" max="5" man="1"/>
    <brk id="793" max="5" man="1"/>
  </rowBreaks>
</worksheet>
</file>

<file path=xl/worksheets/sheet9.xml><?xml version="1.0" encoding="utf-8"?>
<worksheet xmlns="http://schemas.openxmlformats.org/spreadsheetml/2006/main" xmlns:r="http://schemas.openxmlformats.org/officeDocument/2006/relationships">
  <sheetPr>
    <tabColor rgb="FF92D050"/>
    <pageSetUpPr fitToPage="1"/>
  </sheetPr>
  <dimension ref="A1:S203"/>
  <sheetViews>
    <sheetView zoomScaleSheetLayoutView="100" zoomScalePageLayoutView="0" workbookViewId="0" topLeftCell="A1">
      <pane xSplit="2" ySplit="15" topLeftCell="C16" activePane="bottomRight" state="frozen"/>
      <selection pane="topLeft" activeCell="A1" sqref="A1"/>
      <selection pane="topRight" activeCell="B1" sqref="B1"/>
      <selection pane="bottomLeft" activeCell="A17" sqref="A17"/>
      <selection pane="bottomRight" activeCell="J28" sqref="J28"/>
    </sheetView>
  </sheetViews>
  <sheetFormatPr defaultColWidth="9.140625" defaultRowHeight="12.75"/>
  <cols>
    <col min="1" max="1" width="9.140625" style="164" customWidth="1"/>
    <col min="2" max="2" width="52.7109375" style="57" customWidth="1"/>
    <col min="3" max="3" width="4.57421875" style="164" customWidth="1"/>
    <col min="4" max="4" width="11.421875" style="57" customWidth="1"/>
    <col min="5" max="5" width="13.7109375" style="164" hidden="1" customWidth="1"/>
    <col min="6" max="6" width="13.28125" style="57" hidden="1" customWidth="1"/>
    <col min="7" max="7" width="13.28125" style="57" customWidth="1"/>
    <col min="8" max="8" width="11.57421875" style="206" customWidth="1"/>
    <col min="9" max="16384" width="9.140625" style="57" customWidth="1"/>
  </cols>
  <sheetData>
    <row r="1" spans="2:8" ht="12.75">
      <c r="B1" s="57" t="s">
        <v>103</v>
      </c>
      <c r="G1" s="627" t="s">
        <v>78</v>
      </c>
      <c r="H1" s="627"/>
    </row>
    <row r="2" spans="4:8" ht="14.25">
      <c r="D2" s="607"/>
      <c r="F2" s="608"/>
      <c r="G2" s="355" t="s">
        <v>79</v>
      </c>
      <c r="H2" s="355"/>
    </row>
    <row r="3" spans="4:6" ht="12.75">
      <c r="D3" s="607"/>
      <c r="F3" s="608"/>
    </row>
    <row r="4" spans="2:6" ht="12.75">
      <c r="B4" s="57" t="s">
        <v>6</v>
      </c>
      <c r="F4" s="524"/>
    </row>
    <row r="5" spans="2:7" ht="12.75">
      <c r="B5" s="57" t="s">
        <v>7</v>
      </c>
      <c r="F5" s="524"/>
      <c r="G5" s="524"/>
    </row>
    <row r="6" spans="6:7" ht="12.75">
      <c r="F6" s="524"/>
      <c r="G6" s="524"/>
    </row>
    <row r="7" spans="2:8" ht="12.75">
      <c r="B7" s="754" t="s">
        <v>33</v>
      </c>
      <c r="C7" s="754"/>
      <c r="D7" s="754"/>
      <c r="E7" s="754"/>
      <c r="F7" s="754"/>
      <c r="G7" s="754"/>
      <c r="H7" s="754"/>
    </row>
    <row r="8" spans="2:8" ht="12.75">
      <c r="B8" s="754" t="s">
        <v>77</v>
      </c>
      <c r="C8" s="754"/>
      <c r="D8" s="754"/>
      <c r="E8" s="754"/>
      <c r="F8" s="754"/>
      <c r="G8" s="754"/>
      <c r="H8" s="754"/>
    </row>
    <row r="9" spans="2:8" ht="12.75">
      <c r="B9" s="22"/>
      <c r="C9" s="22"/>
      <c r="D9" s="22"/>
      <c r="E9" s="22"/>
      <c r="F9" s="22"/>
      <c r="G9" s="22"/>
      <c r="H9" s="44"/>
    </row>
    <row r="10" spans="2:8" ht="12.75">
      <c r="B10" s="122"/>
      <c r="C10" s="22"/>
      <c r="D10" s="22"/>
      <c r="E10" s="22"/>
      <c r="F10" s="22"/>
      <c r="G10" s="22"/>
      <c r="H10" s="44"/>
    </row>
    <row r="11" spans="3:8" ht="12.75">
      <c r="C11" s="609"/>
      <c r="D11" s="610"/>
      <c r="E11" s="609"/>
      <c r="F11" s="610"/>
      <c r="G11" s="122"/>
      <c r="H11" s="611" t="s">
        <v>40</v>
      </c>
    </row>
    <row r="12" spans="1:8" ht="12.75" customHeight="1">
      <c r="A12" s="774" t="s">
        <v>53</v>
      </c>
      <c r="B12" s="599" t="s">
        <v>389</v>
      </c>
      <c r="C12" s="269" t="s">
        <v>1</v>
      </c>
      <c r="D12" s="269" t="s">
        <v>0</v>
      </c>
      <c r="E12" s="269" t="s">
        <v>2</v>
      </c>
      <c r="F12" s="190" t="s">
        <v>34</v>
      </c>
      <c r="G12" s="776" t="s">
        <v>442</v>
      </c>
      <c r="H12" s="776" t="s">
        <v>46</v>
      </c>
    </row>
    <row r="13" spans="1:8" ht="12.75" customHeight="1">
      <c r="A13" s="775"/>
      <c r="B13" s="486" t="s">
        <v>9</v>
      </c>
      <c r="C13" s="124"/>
      <c r="D13" s="124"/>
      <c r="E13" s="221" t="s">
        <v>3</v>
      </c>
      <c r="F13" s="98" t="s">
        <v>35</v>
      </c>
      <c r="G13" s="777"/>
      <c r="H13" s="777"/>
    </row>
    <row r="14" spans="1:8" ht="12.75">
      <c r="A14" s="775"/>
      <c r="B14" s="486" t="s">
        <v>164</v>
      </c>
      <c r="C14" s="124"/>
      <c r="D14" s="486"/>
      <c r="E14" s="124" t="s">
        <v>11</v>
      </c>
      <c r="F14" s="524">
        <v>2020</v>
      </c>
      <c r="G14" s="777"/>
      <c r="H14" s="777"/>
    </row>
    <row r="15" spans="1:8" ht="12.75">
      <c r="A15" s="775"/>
      <c r="B15" s="487"/>
      <c r="C15" s="156"/>
      <c r="D15" s="487"/>
      <c r="E15" s="612">
        <v>43830</v>
      </c>
      <c r="F15" s="122"/>
      <c r="G15" s="778"/>
      <c r="H15" s="778"/>
    </row>
    <row r="16" spans="1:8" s="164" customFormat="1" ht="12.75">
      <c r="A16" s="124"/>
      <c r="B16" s="489">
        <v>0</v>
      </c>
      <c r="C16" s="489">
        <v>1</v>
      </c>
      <c r="D16" s="489" t="s">
        <v>447</v>
      </c>
      <c r="E16" s="489">
        <v>3</v>
      </c>
      <c r="F16" s="489">
        <v>4</v>
      </c>
      <c r="G16" s="156">
        <v>3</v>
      </c>
      <c r="H16" s="156">
        <v>4</v>
      </c>
    </row>
    <row r="17" spans="1:8" ht="15.75">
      <c r="A17" s="124"/>
      <c r="B17" s="605" t="s">
        <v>12</v>
      </c>
      <c r="C17" s="64" t="s">
        <v>4</v>
      </c>
      <c r="D17" s="62">
        <f aca="true" t="shared" si="0" ref="D17:H18">D19</f>
        <v>1877416</v>
      </c>
      <c r="E17" s="62">
        <f t="shared" si="0"/>
        <v>125190</v>
      </c>
      <c r="F17" s="62">
        <f t="shared" si="0"/>
        <v>0</v>
      </c>
      <c r="G17" s="62">
        <f>G19</f>
        <v>125190</v>
      </c>
      <c r="H17" s="62">
        <f t="shared" si="0"/>
        <v>1752226</v>
      </c>
    </row>
    <row r="18" spans="1:8" ht="13.5" thickBot="1">
      <c r="A18" s="124"/>
      <c r="B18" s="209"/>
      <c r="C18" s="205" t="s">
        <v>5</v>
      </c>
      <c r="D18" s="203">
        <f t="shared" si="0"/>
        <v>539612</v>
      </c>
      <c r="E18" s="203">
        <f t="shared" si="0"/>
        <v>2602</v>
      </c>
      <c r="F18" s="203">
        <f t="shared" si="0"/>
        <v>167</v>
      </c>
      <c r="G18" s="203">
        <f>G20</f>
        <v>2769</v>
      </c>
      <c r="H18" s="203">
        <f t="shared" si="0"/>
        <v>536843</v>
      </c>
    </row>
    <row r="19" spans="1:8" ht="12.75">
      <c r="A19" s="124"/>
      <c r="B19" s="210" t="s">
        <v>24</v>
      </c>
      <c r="C19" s="124" t="s">
        <v>4</v>
      </c>
      <c r="D19" s="155">
        <f aca="true" t="shared" si="1" ref="D19:H20">D27+D35</f>
        <v>1877416</v>
      </c>
      <c r="E19" s="155">
        <f t="shared" si="1"/>
        <v>125190</v>
      </c>
      <c r="F19" s="155">
        <f t="shared" si="1"/>
        <v>0</v>
      </c>
      <c r="G19" s="155">
        <f>G27+G35</f>
        <v>125190</v>
      </c>
      <c r="H19" s="155">
        <f t="shared" si="1"/>
        <v>1752226</v>
      </c>
    </row>
    <row r="20" spans="1:8" ht="12.75">
      <c r="A20" s="124"/>
      <c r="B20" s="225" t="s">
        <v>10</v>
      </c>
      <c r="C20" s="156" t="s">
        <v>5</v>
      </c>
      <c r="D20" s="157">
        <f t="shared" si="1"/>
        <v>539612</v>
      </c>
      <c r="E20" s="157">
        <f t="shared" si="1"/>
        <v>2602</v>
      </c>
      <c r="F20" s="157">
        <f t="shared" si="1"/>
        <v>167</v>
      </c>
      <c r="G20" s="157">
        <f>G28+G36</f>
        <v>2769</v>
      </c>
      <c r="H20" s="157">
        <f>H28+H36</f>
        <v>536843</v>
      </c>
    </row>
    <row r="21" spans="1:8" ht="12.75" hidden="1">
      <c r="A21" s="124"/>
      <c r="B21" s="154" t="s">
        <v>29</v>
      </c>
      <c r="C21" s="128" t="s">
        <v>4</v>
      </c>
      <c r="D21" s="63"/>
      <c r="E21" s="60"/>
      <c r="F21" s="61"/>
      <c r="G21" s="62"/>
      <c r="H21" s="62"/>
    </row>
    <row r="22" spans="1:8" ht="12.75" hidden="1">
      <c r="A22" s="124"/>
      <c r="B22" s="487"/>
      <c r="C22" s="103" t="s">
        <v>5</v>
      </c>
      <c r="D22" s="123"/>
      <c r="E22" s="103"/>
      <c r="F22" s="225"/>
      <c r="G22" s="104"/>
      <c r="H22" s="104"/>
    </row>
    <row r="23" spans="1:8" ht="12.75" hidden="1">
      <c r="A23" s="124"/>
      <c r="B23" s="311" t="s">
        <v>43</v>
      </c>
      <c r="C23" s="128" t="s">
        <v>4</v>
      </c>
      <c r="D23" s="217"/>
      <c r="E23" s="128"/>
      <c r="F23" s="217"/>
      <c r="G23" s="129"/>
      <c r="H23" s="129"/>
    </row>
    <row r="24" spans="1:8" ht="12.75" hidden="1">
      <c r="A24" s="124"/>
      <c r="B24" s="265"/>
      <c r="C24" s="103" t="s">
        <v>5</v>
      </c>
      <c r="D24" s="225"/>
      <c r="E24" s="103"/>
      <c r="F24" s="225"/>
      <c r="G24" s="104"/>
      <c r="H24" s="104"/>
    </row>
    <row r="25" spans="1:8" ht="12.75" hidden="1">
      <c r="A25" s="124"/>
      <c r="B25" s="311" t="s">
        <v>30</v>
      </c>
      <c r="C25" s="60" t="s">
        <v>4</v>
      </c>
      <c r="D25" s="61"/>
      <c r="E25" s="60"/>
      <c r="F25" s="61"/>
      <c r="G25" s="62"/>
      <c r="H25" s="62"/>
    </row>
    <row r="26" spans="1:8" ht="15" customHeight="1" hidden="1">
      <c r="A26" s="124"/>
      <c r="B26" s="265" t="s">
        <v>31</v>
      </c>
      <c r="C26" s="103" t="s">
        <v>5</v>
      </c>
      <c r="D26" s="225"/>
      <c r="E26" s="103"/>
      <c r="F26" s="225"/>
      <c r="G26" s="104"/>
      <c r="H26" s="104"/>
    </row>
    <row r="27" spans="1:8" ht="15" customHeight="1">
      <c r="A27" s="124"/>
      <c r="B27" s="311" t="s">
        <v>41</v>
      </c>
      <c r="C27" s="60" t="s">
        <v>4</v>
      </c>
      <c r="D27" s="129">
        <f aca="true" t="shared" si="2" ref="D27:H28">D29+D31+D33</f>
        <v>1559773</v>
      </c>
      <c r="E27" s="129">
        <f t="shared" si="2"/>
        <v>0</v>
      </c>
      <c r="F27" s="129">
        <f t="shared" si="2"/>
        <v>0</v>
      </c>
      <c r="G27" s="129">
        <f>G29+G31+G33</f>
        <v>0</v>
      </c>
      <c r="H27" s="129">
        <f t="shared" si="2"/>
        <v>1559773</v>
      </c>
    </row>
    <row r="28" spans="1:8" ht="15" customHeight="1">
      <c r="A28" s="124"/>
      <c r="B28" s="265" t="s">
        <v>42</v>
      </c>
      <c r="C28" s="103" t="s">
        <v>5</v>
      </c>
      <c r="D28" s="62">
        <f t="shared" si="2"/>
        <v>419391</v>
      </c>
      <c r="E28" s="62">
        <f t="shared" si="2"/>
        <v>0</v>
      </c>
      <c r="F28" s="62">
        <f t="shared" si="2"/>
        <v>0</v>
      </c>
      <c r="G28" s="62">
        <f>G30+G32+G34</f>
        <v>0</v>
      </c>
      <c r="H28" s="62">
        <f t="shared" si="2"/>
        <v>419391</v>
      </c>
    </row>
    <row r="29" spans="1:8" ht="12.75">
      <c r="A29" s="124"/>
      <c r="B29" s="266" t="s">
        <v>227</v>
      </c>
      <c r="C29" s="190" t="s">
        <v>4</v>
      </c>
      <c r="D29" s="129">
        <f>D99</f>
        <v>196610</v>
      </c>
      <c r="E29" s="129">
        <f>E99</f>
        <v>0</v>
      </c>
      <c r="F29" s="129">
        <f>F99</f>
        <v>0</v>
      </c>
      <c r="G29" s="129">
        <f>G99</f>
        <v>0</v>
      </c>
      <c r="H29" s="129">
        <f>H99</f>
        <v>196610</v>
      </c>
    </row>
    <row r="30" spans="1:8" ht="12.75">
      <c r="A30" s="124"/>
      <c r="B30" s="265"/>
      <c r="C30" s="191" t="s">
        <v>5</v>
      </c>
      <c r="D30" s="104">
        <f aca="true" t="shared" si="3" ref="D30:G34">D100</f>
        <v>52862</v>
      </c>
      <c r="E30" s="104">
        <f t="shared" si="3"/>
        <v>0</v>
      </c>
      <c r="F30" s="104">
        <f t="shared" si="3"/>
        <v>0</v>
      </c>
      <c r="G30" s="104">
        <f t="shared" si="3"/>
        <v>0</v>
      </c>
      <c r="H30" s="104">
        <f>H100</f>
        <v>52862</v>
      </c>
    </row>
    <row r="31" spans="1:8" ht="12.75">
      <c r="A31" s="124"/>
      <c r="B31" s="266" t="s">
        <v>228</v>
      </c>
      <c r="C31" s="128" t="s">
        <v>4</v>
      </c>
      <c r="D31" s="129">
        <f t="shared" si="3"/>
        <v>1114123</v>
      </c>
      <c r="E31" s="129">
        <f t="shared" si="3"/>
        <v>0</v>
      </c>
      <c r="F31" s="129">
        <f t="shared" si="3"/>
        <v>0</v>
      </c>
      <c r="G31" s="129">
        <f t="shared" si="3"/>
        <v>0</v>
      </c>
      <c r="H31" s="129">
        <f>H101</f>
        <v>1114123</v>
      </c>
    </row>
    <row r="32" spans="1:8" ht="12.75">
      <c r="A32" s="124"/>
      <c r="B32" s="265"/>
      <c r="C32" s="103" t="s">
        <v>5</v>
      </c>
      <c r="D32" s="104">
        <f t="shared" si="3"/>
        <v>299552</v>
      </c>
      <c r="E32" s="104">
        <f t="shared" si="3"/>
        <v>0</v>
      </c>
      <c r="F32" s="104">
        <f t="shared" si="3"/>
        <v>0</v>
      </c>
      <c r="G32" s="104">
        <f t="shared" si="3"/>
        <v>0</v>
      </c>
      <c r="H32" s="104">
        <f>H102</f>
        <v>299552</v>
      </c>
    </row>
    <row r="33" spans="1:8" ht="12.75">
      <c r="A33" s="124"/>
      <c r="B33" s="266" t="s">
        <v>229</v>
      </c>
      <c r="C33" s="128" t="s">
        <v>4</v>
      </c>
      <c r="D33" s="129">
        <f t="shared" si="3"/>
        <v>249040</v>
      </c>
      <c r="E33" s="129">
        <f t="shared" si="3"/>
        <v>0</v>
      </c>
      <c r="F33" s="129">
        <f t="shared" si="3"/>
        <v>0</v>
      </c>
      <c r="G33" s="129">
        <f t="shared" si="3"/>
        <v>0</v>
      </c>
      <c r="H33" s="129">
        <f>H103</f>
        <v>249040</v>
      </c>
    </row>
    <row r="34" spans="1:8" ht="12.75">
      <c r="A34" s="124"/>
      <c r="B34" s="265"/>
      <c r="C34" s="103" t="s">
        <v>5</v>
      </c>
      <c r="D34" s="104">
        <f t="shared" si="3"/>
        <v>66977</v>
      </c>
      <c r="E34" s="104">
        <f t="shared" si="3"/>
        <v>0</v>
      </c>
      <c r="F34" s="104">
        <f t="shared" si="3"/>
        <v>0</v>
      </c>
      <c r="G34" s="104">
        <f t="shared" si="3"/>
        <v>0</v>
      </c>
      <c r="H34" s="104">
        <f>H104</f>
        <v>66977</v>
      </c>
    </row>
    <row r="35" spans="1:8" ht="12.75">
      <c r="A35" s="124"/>
      <c r="B35" s="298" t="s">
        <v>37</v>
      </c>
      <c r="C35" s="60" t="s">
        <v>4</v>
      </c>
      <c r="D35" s="62">
        <f aca="true" t="shared" si="4" ref="D35:H36">D37+D39</f>
        <v>317643</v>
      </c>
      <c r="E35" s="62">
        <f t="shared" si="4"/>
        <v>125190</v>
      </c>
      <c r="F35" s="62">
        <f t="shared" si="4"/>
        <v>0</v>
      </c>
      <c r="G35" s="62">
        <f>G37+G39</f>
        <v>125190</v>
      </c>
      <c r="H35" s="62">
        <f t="shared" si="4"/>
        <v>192453</v>
      </c>
    </row>
    <row r="36" spans="1:8" ht="12.75">
      <c r="A36" s="124"/>
      <c r="B36" s="225"/>
      <c r="C36" s="103" t="s">
        <v>5</v>
      </c>
      <c r="D36" s="104">
        <f t="shared" si="4"/>
        <v>120221</v>
      </c>
      <c r="E36" s="104">
        <f t="shared" si="4"/>
        <v>2602</v>
      </c>
      <c r="F36" s="104">
        <f t="shared" si="4"/>
        <v>167</v>
      </c>
      <c r="G36" s="104">
        <f>G38+G40</f>
        <v>2769</v>
      </c>
      <c r="H36" s="104">
        <f t="shared" si="4"/>
        <v>117452</v>
      </c>
    </row>
    <row r="37" spans="1:8" ht="12.75">
      <c r="A37" s="124"/>
      <c r="B37" s="217" t="s">
        <v>56</v>
      </c>
      <c r="C37" s="190" t="s">
        <v>4</v>
      </c>
      <c r="D37" s="218">
        <f aca="true" t="shared" si="5" ref="D37:H38">D107</f>
        <v>317345</v>
      </c>
      <c r="E37" s="218">
        <f t="shared" si="5"/>
        <v>125190</v>
      </c>
      <c r="F37" s="218">
        <f t="shared" si="5"/>
        <v>0</v>
      </c>
      <c r="G37" s="218">
        <f>G107</f>
        <v>125190</v>
      </c>
      <c r="H37" s="218">
        <f t="shared" si="5"/>
        <v>192155</v>
      </c>
    </row>
    <row r="38" spans="1:8" ht="12.75">
      <c r="A38" s="124"/>
      <c r="B38" s="225"/>
      <c r="C38" s="191" t="s">
        <v>5</v>
      </c>
      <c r="D38" s="250">
        <f t="shared" si="5"/>
        <v>120211</v>
      </c>
      <c r="E38" s="250">
        <f t="shared" si="5"/>
        <v>2602</v>
      </c>
      <c r="F38" s="250">
        <f t="shared" si="5"/>
        <v>167</v>
      </c>
      <c r="G38" s="133">
        <f>G108</f>
        <v>2769</v>
      </c>
      <c r="H38" s="133">
        <f>H108</f>
        <v>117442</v>
      </c>
    </row>
    <row r="39" spans="1:8" ht="15.75" customHeight="1">
      <c r="A39" s="892"/>
      <c r="B39" s="217" t="s">
        <v>72</v>
      </c>
      <c r="C39" s="190" t="s">
        <v>4</v>
      </c>
      <c r="D39" s="247">
        <f aca="true" t="shared" si="6" ref="D39:F40">D109</f>
        <v>298</v>
      </c>
      <c r="E39" s="247">
        <f t="shared" si="6"/>
        <v>0</v>
      </c>
      <c r="F39" s="247">
        <f t="shared" si="6"/>
        <v>0</v>
      </c>
      <c r="G39" s="247">
        <f>G109</f>
        <v>0</v>
      </c>
      <c r="H39" s="247">
        <f>H109</f>
        <v>298</v>
      </c>
    </row>
    <row r="40" spans="1:8" ht="12.75">
      <c r="A40" s="892"/>
      <c r="B40" s="61"/>
      <c r="C40" s="98" t="s">
        <v>5</v>
      </c>
      <c r="D40" s="260">
        <f t="shared" si="6"/>
        <v>10</v>
      </c>
      <c r="E40" s="260">
        <f t="shared" si="6"/>
        <v>0</v>
      </c>
      <c r="F40" s="260">
        <f t="shared" si="6"/>
        <v>0</v>
      </c>
      <c r="G40" s="260">
        <f>G110</f>
        <v>0</v>
      </c>
      <c r="H40" s="260">
        <f>H110</f>
        <v>10</v>
      </c>
    </row>
    <row r="41" spans="1:8" ht="12.75">
      <c r="A41" s="124"/>
      <c r="B41" s="898" t="s">
        <v>13</v>
      </c>
      <c r="C41" s="747"/>
      <c r="D41" s="747"/>
      <c r="E41" s="747"/>
      <c r="F41" s="747"/>
      <c r="G41" s="831"/>
      <c r="H41" s="832"/>
    </row>
    <row r="42" spans="1:8" ht="12.75">
      <c r="A42" s="124"/>
      <c r="B42" s="760" t="s">
        <v>8</v>
      </c>
      <c r="C42" s="749"/>
      <c r="D42" s="749"/>
      <c r="E42" s="749"/>
      <c r="F42" s="749"/>
      <c r="G42" s="749"/>
      <c r="H42" s="750"/>
    </row>
    <row r="43" spans="1:8" ht="12.75">
      <c r="A43" s="124"/>
      <c r="B43" s="61" t="s">
        <v>12</v>
      </c>
      <c r="C43" s="60" t="s">
        <v>4</v>
      </c>
      <c r="D43" s="62">
        <f aca="true" t="shared" si="7" ref="D43:H44">D45</f>
        <v>309408</v>
      </c>
      <c r="E43" s="62">
        <f t="shared" si="7"/>
        <v>125190</v>
      </c>
      <c r="F43" s="62">
        <f t="shared" si="7"/>
        <v>0</v>
      </c>
      <c r="G43" s="62">
        <f>G45</f>
        <v>125190</v>
      </c>
      <c r="H43" s="62">
        <f t="shared" si="7"/>
        <v>184218</v>
      </c>
    </row>
    <row r="44" spans="1:8" ht="13.5" thickBot="1">
      <c r="A44" s="124"/>
      <c r="B44" s="209"/>
      <c r="C44" s="202" t="s">
        <v>5</v>
      </c>
      <c r="D44" s="203">
        <f t="shared" si="7"/>
        <v>120191</v>
      </c>
      <c r="E44" s="203">
        <f t="shared" si="7"/>
        <v>2602</v>
      </c>
      <c r="F44" s="203">
        <f t="shared" si="7"/>
        <v>167</v>
      </c>
      <c r="G44" s="203">
        <f>G46</f>
        <v>2769</v>
      </c>
      <c r="H44" s="203">
        <f t="shared" si="7"/>
        <v>117422</v>
      </c>
    </row>
    <row r="45" spans="1:8" ht="12.75">
      <c r="A45" s="124"/>
      <c r="B45" s="210" t="s">
        <v>24</v>
      </c>
      <c r="C45" s="124" t="s">
        <v>4</v>
      </c>
      <c r="D45" s="155">
        <f aca="true" t="shared" si="8" ref="D45:H46">D47</f>
        <v>309408</v>
      </c>
      <c r="E45" s="155">
        <f t="shared" si="8"/>
        <v>125190</v>
      </c>
      <c r="F45" s="155">
        <f t="shared" si="8"/>
        <v>0</v>
      </c>
      <c r="G45" s="155">
        <f>G47</f>
        <v>125190</v>
      </c>
      <c r="H45" s="155">
        <f t="shared" si="8"/>
        <v>184218</v>
      </c>
    </row>
    <row r="46" spans="1:8" ht="12.75">
      <c r="A46" s="124"/>
      <c r="B46" s="225" t="s">
        <v>10</v>
      </c>
      <c r="C46" s="156" t="s">
        <v>5</v>
      </c>
      <c r="D46" s="157">
        <f t="shared" si="8"/>
        <v>120191</v>
      </c>
      <c r="E46" s="157">
        <f t="shared" si="8"/>
        <v>2602</v>
      </c>
      <c r="F46" s="157">
        <f t="shared" si="8"/>
        <v>167</v>
      </c>
      <c r="G46" s="157">
        <f>G48</f>
        <v>2769</v>
      </c>
      <c r="H46" s="157">
        <f t="shared" si="8"/>
        <v>117422</v>
      </c>
    </row>
    <row r="47" spans="1:8" ht="12.75">
      <c r="A47" s="124"/>
      <c r="B47" s="298" t="s">
        <v>37</v>
      </c>
      <c r="C47" s="60" t="s">
        <v>4</v>
      </c>
      <c r="D47" s="62">
        <f aca="true" t="shared" si="9" ref="D47:H48">D137</f>
        <v>309408</v>
      </c>
      <c r="E47" s="62">
        <f t="shared" si="9"/>
        <v>125190</v>
      </c>
      <c r="F47" s="62">
        <f t="shared" si="9"/>
        <v>0</v>
      </c>
      <c r="G47" s="62">
        <f>G137</f>
        <v>125190</v>
      </c>
      <c r="H47" s="62">
        <f t="shared" si="9"/>
        <v>184218</v>
      </c>
    </row>
    <row r="48" spans="1:8" ht="12.75">
      <c r="A48" s="124"/>
      <c r="B48" s="225"/>
      <c r="C48" s="103" t="s">
        <v>5</v>
      </c>
      <c r="D48" s="62">
        <f t="shared" si="9"/>
        <v>120191</v>
      </c>
      <c r="E48" s="62">
        <f t="shared" si="9"/>
        <v>2602</v>
      </c>
      <c r="F48" s="62">
        <f t="shared" si="9"/>
        <v>167</v>
      </c>
      <c r="G48" s="62">
        <f>G138</f>
        <v>2769</v>
      </c>
      <c r="H48" s="62">
        <f t="shared" si="9"/>
        <v>117422</v>
      </c>
    </row>
    <row r="49" spans="1:8" ht="12.75">
      <c r="A49" s="124"/>
      <c r="B49" s="898" t="s">
        <v>14</v>
      </c>
      <c r="C49" s="747"/>
      <c r="D49" s="747"/>
      <c r="E49" s="747"/>
      <c r="F49" s="747"/>
      <c r="G49" s="747"/>
      <c r="H49" s="748"/>
    </row>
    <row r="50" spans="1:8" ht="12.75">
      <c r="A50" s="124"/>
      <c r="B50" s="760" t="s">
        <v>8</v>
      </c>
      <c r="C50" s="749"/>
      <c r="D50" s="749"/>
      <c r="E50" s="749"/>
      <c r="F50" s="749"/>
      <c r="G50" s="749"/>
      <c r="H50" s="750"/>
    </row>
    <row r="51" spans="1:8" ht="12.75">
      <c r="A51" s="124"/>
      <c r="B51" s="61" t="s">
        <v>12</v>
      </c>
      <c r="C51" s="60" t="s">
        <v>4</v>
      </c>
      <c r="D51" s="62">
        <f aca="true" t="shared" si="10" ref="D51:H52">D53</f>
        <v>1567710</v>
      </c>
      <c r="E51" s="62">
        <f t="shared" si="10"/>
        <v>0</v>
      </c>
      <c r="F51" s="62">
        <f t="shared" si="10"/>
        <v>0</v>
      </c>
      <c r="G51" s="62">
        <f>G53</f>
        <v>0</v>
      </c>
      <c r="H51" s="62">
        <f t="shared" si="10"/>
        <v>1567710</v>
      </c>
    </row>
    <row r="52" spans="1:8" ht="13.5" thickBot="1">
      <c r="A52" s="124"/>
      <c r="B52" s="209"/>
      <c r="C52" s="202" t="s">
        <v>5</v>
      </c>
      <c r="D52" s="203">
        <f t="shared" si="10"/>
        <v>419411</v>
      </c>
      <c r="E52" s="203">
        <f t="shared" si="10"/>
        <v>0</v>
      </c>
      <c r="F52" s="203">
        <f t="shared" si="10"/>
        <v>0</v>
      </c>
      <c r="G52" s="203">
        <f>G54</f>
        <v>0</v>
      </c>
      <c r="H52" s="203">
        <f t="shared" si="10"/>
        <v>419411</v>
      </c>
    </row>
    <row r="53" spans="1:8" ht="12.75">
      <c r="A53" s="124"/>
      <c r="B53" s="210" t="s">
        <v>24</v>
      </c>
      <c r="C53" s="124" t="s">
        <v>4</v>
      </c>
      <c r="D53" s="155">
        <f aca="true" t="shared" si="11" ref="D53:H54">D61+D63</f>
        <v>1567710</v>
      </c>
      <c r="E53" s="155">
        <f t="shared" si="11"/>
        <v>0</v>
      </c>
      <c r="F53" s="155">
        <f t="shared" si="11"/>
        <v>0</v>
      </c>
      <c r="G53" s="155">
        <f>G61+G63</f>
        <v>0</v>
      </c>
      <c r="H53" s="155">
        <f t="shared" si="11"/>
        <v>1567710</v>
      </c>
    </row>
    <row r="54" spans="1:8" ht="12.75">
      <c r="A54" s="124"/>
      <c r="B54" s="225" t="s">
        <v>10</v>
      </c>
      <c r="C54" s="156" t="s">
        <v>5</v>
      </c>
      <c r="D54" s="157">
        <f t="shared" si="11"/>
        <v>419411</v>
      </c>
      <c r="E54" s="157">
        <f t="shared" si="11"/>
        <v>0</v>
      </c>
      <c r="F54" s="157">
        <f t="shared" si="11"/>
        <v>0</v>
      </c>
      <c r="G54" s="157">
        <f>G62+G64</f>
        <v>0</v>
      </c>
      <c r="H54" s="157">
        <f t="shared" si="11"/>
        <v>419411</v>
      </c>
    </row>
    <row r="55" spans="1:8" ht="12.75" hidden="1">
      <c r="A55" s="124"/>
      <c r="B55" s="154" t="s">
        <v>29</v>
      </c>
      <c r="C55" s="128" t="s">
        <v>4</v>
      </c>
      <c r="D55" s="63"/>
      <c r="E55" s="60"/>
      <c r="F55" s="61"/>
      <c r="G55" s="62"/>
      <c r="H55" s="62"/>
    </row>
    <row r="56" spans="1:8" ht="12.75" hidden="1">
      <c r="A56" s="124"/>
      <c r="B56" s="487"/>
      <c r="C56" s="103" t="s">
        <v>5</v>
      </c>
      <c r="D56" s="123"/>
      <c r="E56" s="103"/>
      <c r="F56" s="225"/>
      <c r="G56" s="104"/>
      <c r="H56" s="104"/>
    </row>
    <row r="57" spans="1:8" ht="12.75" hidden="1">
      <c r="A57" s="124"/>
      <c r="B57" s="311" t="s">
        <v>44</v>
      </c>
      <c r="C57" s="128" t="s">
        <v>4</v>
      </c>
      <c r="D57" s="63"/>
      <c r="E57" s="60"/>
      <c r="F57" s="61"/>
      <c r="G57" s="62"/>
      <c r="H57" s="62"/>
    </row>
    <row r="58" spans="1:8" ht="12.75" hidden="1">
      <c r="A58" s="124"/>
      <c r="B58" s="265"/>
      <c r="C58" s="103" t="s">
        <v>5</v>
      </c>
      <c r="D58" s="63"/>
      <c r="E58" s="60"/>
      <c r="F58" s="61"/>
      <c r="G58" s="62"/>
      <c r="H58" s="62"/>
    </row>
    <row r="59" spans="1:8" ht="12.75" hidden="1">
      <c r="A59" s="124"/>
      <c r="B59" s="311" t="s">
        <v>30</v>
      </c>
      <c r="C59" s="60" t="s">
        <v>4</v>
      </c>
      <c r="D59" s="217"/>
      <c r="E59" s="128"/>
      <c r="F59" s="217"/>
      <c r="G59" s="129"/>
      <c r="H59" s="129"/>
    </row>
    <row r="60" spans="1:8" ht="15" customHeight="1" hidden="1">
      <c r="A60" s="124"/>
      <c r="B60" s="265" t="s">
        <v>31</v>
      </c>
      <c r="C60" s="103" t="s">
        <v>5</v>
      </c>
      <c r="D60" s="225"/>
      <c r="E60" s="103"/>
      <c r="F60" s="225"/>
      <c r="G60" s="62"/>
      <c r="H60" s="62"/>
    </row>
    <row r="61" spans="1:8" ht="15" customHeight="1">
      <c r="A61" s="124"/>
      <c r="B61" s="311" t="s">
        <v>41</v>
      </c>
      <c r="C61" s="60" t="s">
        <v>4</v>
      </c>
      <c r="D61" s="129">
        <f aca="true" t="shared" si="12" ref="D61:H62">D151</f>
        <v>1559773</v>
      </c>
      <c r="E61" s="129">
        <f t="shared" si="12"/>
        <v>0</v>
      </c>
      <c r="F61" s="129">
        <f t="shared" si="12"/>
        <v>0</v>
      </c>
      <c r="G61" s="129">
        <f>G151</f>
        <v>0</v>
      </c>
      <c r="H61" s="129">
        <f t="shared" si="12"/>
        <v>1559773</v>
      </c>
    </row>
    <row r="62" spans="1:8" ht="15" customHeight="1">
      <c r="A62" s="124"/>
      <c r="B62" s="265" t="s">
        <v>42</v>
      </c>
      <c r="C62" s="103" t="s">
        <v>5</v>
      </c>
      <c r="D62" s="104">
        <f t="shared" si="12"/>
        <v>419391</v>
      </c>
      <c r="E62" s="104">
        <f t="shared" si="12"/>
        <v>0</v>
      </c>
      <c r="F62" s="104">
        <f t="shared" si="12"/>
        <v>0</v>
      </c>
      <c r="G62" s="104">
        <f>G152</f>
        <v>0</v>
      </c>
      <c r="H62" s="104">
        <f t="shared" si="12"/>
        <v>419391</v>
      </c>
    </row>
    <row r="63" spans="1:8" ht="12.75">
      <c r="A63" s="124"/>
      <c r="B63" s="298" t="s">
        <v>37</v>
      </c>
      <c r="C63" s="60" t="s">
        <v>4</v>
      </c>
      <c r="D63" s="62">
        <f aca="true" t="shared" si="13" ref="D63:H64">D159</f>
        <v>7937</v>
      </c>
      <c r="E63" s="62">
        <f t="shared" si="13"/>
        <v>0</v>
      </c>
      <c r="F63" s="62">
        <f t="shared" si="13"/>
        <v>0</v>
      </c>
      <c r="G63" s="62">
        <f>G159</f>
        <v>0</v>
      </c>
      <c r="H63" s="62">
        <f t="shared" si="13"/>
        <v>7937</v>
      </c>
    </row>
    <row r="64" spans="1:8" ht="12.75">
      <c r="A64" s="124"/>
      <c r="B64" s="225"/>
      <c r="C64" s="103" t="s">
        <v>5</v>
      </c>
      <c r="D64" s="62">
        <f t="shared" si="13"/>
        <v>20</v>
      </c>
      <c r="E64" s="62">
        <f t="shared" si="13"/>
        <v>0</v>
      </c>
      <c r="F64" s="62">
        <f t="shared" si="13"/>
        <v>0</v>
      </c>
      <c r="G64" s="62">
        <f>G160</f>
        <v>0</v>
      </c>
      <c r="H64" s="62">
        <f t="shared" si="13"/>
        <v>20</v>
      </c>
    </row>
    <row r="65" spans="1:8" ht="12.75">
      <c r="A65" s="124"/>
      <c r="B65" s="898" t="s">
        <v>15</v>
      </c>
      <c r="C65" s="747"/>
      <c r="D65" s="747"/>
      <c r="E65" s="747"/>
      <c r="F65" s="747"/>
      <c r="G65" s="747"/>
      <c r="H65" s="748"/>
    </row>
    <row r="66" spans="1:8" ht="12.75">
      <c r="A66" s="124"/>
      <c r="B66" s="760" t="s">
        <v>8</v>
      </c>
      <c r="C66" s="749"/>
      <c r="D66" s="749"/>
      <c r="E66" s="749"/>
      <c r="F66" s="749"/>
      <c r="G66" s="749"/>
      <c r="H66" s="750"/>
    </row>
    <row r="67" spans="1:8" ht="12.75">
      <c r="A67" s="124"/>
      <c r="B67" s="61" t="s">
        <v>12</v>
      </c>
      <c r="C67" s="60" t="s">
        <v>4</v>
      </c>
      <c r="D67" s="62">
        <f aca="true" t="shared" si="14" ref="D67:H68">D69</f>
        <v>298</v>
      </c>
      <c r="E67" s="62">
        <f t="shared" si="14"/>
        <v>0</v>
      </c>
      <c r="F67" s="62">
        <f t="shared" si="14"/>
        <v>0</v>
      </c>
      <c r="G67" s="62">
        <f>G69</f>
        <v>0</v>
      </c>
      <c r="H67" s="62">
        <f t="shared" si="14"/>
        <v>298</v>
      </c>
    </row>
    <row r="68" spans="1:8" ht="13.5" thickBot="1">
      <c r="A68" s="124"/>
      <c r="B68" s="209"/>
      <c r="C68" s="202" t="s">
        <v>5</v>
      </c>
      <c r="D68" s="203">
        <f t="shared" si="14"/>
        <v>10</v>
      </c>
      <c r="E68" s="203">
        <f t="shared" si="14"/>
        <v>0</v>
      </c>
      <c r="F68" s="203">
        <f t="shared" si="14"/>
        <v>0</v>
      </c>
      <c r="G68" s="203">
        <f>G70</f>
        <v>0</v>
      </c>
      <c r="H68" s="203">
        <f t="shared" si="14"/>
        <v>10</v>
      </c>
    </row>
    <row r="69" spans="1:8" ht="12.75">
      <c r="A69" s="124"/>
      <c r="B69" s="210" t="s">
        <v>24</v>
      </c>
      <c r="C69" s="124" t="s">
        <v>4</v>
      </c>
      <c r="D69" s="155">
        <f aca="true" t="shared" si="15" ref="D69:H70">D79</f>
        <v>298</v>
      </c>
      <c r="E69" s="155">
        <f t="shared" si="15"/>
        <v>0</v>
      </c>
      <c r="F69" s="155">
        <f t="shared" si="15"/>
        <v>0</v>
      </c>
      <c r="G69" s="155">
        <f>G79</f>
        <v>0</v>
      </c>
      <c r="H69" s="155">
        <f t="shared" si="15"/>
        <v>298</v>
      </c>
    </row>
    <row r="70" spans="1:8" ht="12.75">
      <c r="A70" s="124"/>
      <c r="B70" s="225" t="s">
        <v>10</v>
      </c>
      <c r="C70" s="156" t="s">
        <v>5</v>
      </c>
      <c r="D70" s="157">
        <f t="shared" si="15"/>
        <v>10</v>
      </c>
      <c r="E70" s="157">
        <f t="shared" si="15"/>
        <v>0</v>
      </c>
      <c r="F70" s="157">
        <f t="shared" si="15"/>
        <v>0</v>
      </c>
      <c r="G70" s="157">
        <f>G80</f>
        <v>0</v>
      </c>
      <c r="H70" s="157">
        <f t="shared" si="15"/>
        <v>10</v>
      </c>
    </row>
    <row r="71" spans="1:8" ht="12.75" hidden="1">
      <c r="A71" s="124"/>
      <c r="B71" s="154" t="s">
        <v>29</v>
      </c>
      <c r="C71" s="128" t="s">
        <v>4</v>
      </c>
      <c r="D71" s="62"/>
      <c r="E71" s="62"/>
      <c r="F71" s="62"/>
      <c r="G71" s="62"/>
      <c r="H71" s="62"/>
    </row>
    <row r="72" spans="1:8" ht="12.75" hidden="1">
      <c r="A72" s="124"/>
      <c r="B72" s="487"/>
      <c r="C72" s="103" t="s">
        <v>5</v>
      </c>
      <c r="D72" s="104"/>
      <c r="E72" s="104"/>
      <c r="F72" s="104"/>
      <c r="G72" s="104"/>
      <c r="H72" s="104"/>
    </row>
    <row r="73" spans="1:8" ht="12.75" hidden="1">
      <c r="A73" s="124"/>
      <c r="B73" s="311" t="s">
        <v>43</v>
      </c>
      <c r="C73" s="128" t="s">
        <v>4</v>
      </c>
      <c r="D73" s="129"/>
      <c r="E73" s="129"/>
      <c r="F73" s="129"/>
      <c r="G73" s="129"/>
      <c r="H73" s="129"/>
    </row>
    <row r="74" spans="1:8" ht="12.75" hidden="1">
      <c r="A74" s="124"/>
      <c r="B74" s="265"/>
      <c r="C74" s="103" t="s">
        <v>5</v>
      </c>
      <c r="D74" s="104"/>
      <c r="E74" s="104"/>
      <c r="F74" s="104"/>
      <c r="G74" s="104"/>
      <c r="H74" s="104"/>
    </row>
    <row r="75" spans="1:8" ht="12.75" hidden="1">
      <c r="A75" s="124"/>
      <c r="B75" s="311" t="s">
        <v>30</v>
      </c>
      <c r="C75" s="60" t="s">
        <v>4</v>
      </c>
      <c r="D75" s="62"/>
      <c r="E75" s="62"/>
      <c r="F75" s="62"/>
      <c r="G75" s="62"/>
      <c r="H75" s="62"/>
    </row>
    <row r="76" spans="1:8" ht="15" customHeight="1" hidden="1">
      <c r="A76" s="124"/>
      <c r="B76" s="265" t="s">
        <v>31</v>
      </c>
      <c r="C76" s="103" t="s">
        <v>5</v>
      </c>
      <c r="D76" s="104"/>
      <c r="E76" s="104"/>
      <c r="F76" s="104"/>
      <c r="G76" s="104"/>
      <c r="H76" s="104"/>
    </row>
    <row r="77" spans="1:8" ht="15" customHeight="1" hidden="1">
      <c r="A77" s="124"/>
      <c r="B77" s="311" t="s">
        <v>41</v>
      </c>
      <c r="C77" s="60" t="s">
        <v>4</v>
      </c>
      <c r="D77" s="129"/>
      <c r="E77" s="129"/>
      <c r="F77" s="129"/>
      <c r="G77" s="129"/>
      <c r="H77" s="129"/>
    </row>
    <row r="78" spans="1:8" ht="15" customHeight="1" hidden="1">
      <c r="A78" s="124"/>
      <c r="B78" s="265" t="s">
        <v>42</v>
      </c>
      <c r="C78" s="103" t="s">
        <v>5</v>
      </c>
      <c r="D78" s="104"/>
      <c r="E78" s="104"/>
      <c r="F78" s="104"/>
      <c r="G78" s="104"/>
      <c r="H78" s="104"/>
    </row>
    <row r="79" spans="1:8" ht="12.75">
      <c r="A79" s="124"/>
      <c r="B79" s="298" t="s">
        <v>37</v>
      </c>
      <c r="C79" s="60" t="s">
        <v>4</v>
      </c>
      <c r="D79" s="62">
        <f aca="true" t="shared" si="16" ref="D79:H80">D87</f>
        <v>298</v>
      </c>
      <c r="E79" s="62">
        <f t="shared" si="16"/>
        <v>0</v>
      </c>
      <c r="F79" s="62">
        <f t="shared" si="16"/>
        <v>0</v>
      </c>
      <c r="G79" s="62">
        <f>G87</f>
        <v>0</v>
      </c>
      <c r="H79" s="62">
        <f t="shared" si="16"/>
        <v>298</v>
      </c>
    </row>
    <row r="80" spans="1:8" ht="12.75">
      <c r="A80" s="124"/>
      <c r="B80" s="225"/>
      <c r="C80" s="103" t="s">
        <v>5</v>
      </c>
      <c r="D80" s="104">
        <f t="shared" si="16"/>
        <v>10</v>
      </c>
      <c r="E80" s="104">
        <f t="shared" si="16"/>
        <v>0</v>
      </c>
      <c r="F80" s="104">
        <f t="shared" si="16"/>
        <v>0</v>
      </c>
      <c r="G80" s="104">
        <f>G88</f>
        <v>0</v>
      </c>
      <c r="H80" s="104">
        <f t="shared" si="16"/>
        <v>10</v>
      </c>
    </row>
    <row r="81" spans="1:8" ht="12.75">
      <c r="A81" s="124"/>
      <c r="B81" s="840" t="s">
        <v>28</v>
      </c>
      <c r="C81" s="755"/>
      <c r="D81" s="755"/>
      <c r="E81" s="755"/>
      <c r="F81" s="755"/>
      <c r="G81" s="755"/>
      <c r="H81" s="756"/>
    </row>
    <row r="82" spans="1:8" ht="12.75">
      <c r="A82" s="124"/>
      <c r="B82" s="760" t="s">
        <v>8</v>
      </c>
      <c r="C82" s="749"/>
      <c r="D82" s="749"/>
      <c r="E82" s="749"/>
      <c r="F82" s="749"/>
      <c r="G82" s="749"/>
      <c r="H82" s="750"/>
    </row>
    <row r="83" spans="1:8" ht="12.75">
      <c r="A83" s="124"/>
      <c r="B83" s="61" t="s">
        <v>12</v>
      </c>
      <c r="C83" s="60" t="s">
        <v>4</v>
      </c>
      <c r="D83" s="62">
        <f aca="true" t="shared" si="17" ref="D83:H84">D85</f>
        <v>298</v>
      </c>
      <c r="E83" s="62">
        <f t="shared" si="17"/>
        <v>0</v>
      </c>
      <c r="F83" s="62">
        <f t="shared" si="17"/>
        <v>0</v>
      </c>
      <c r="G83" s="62">
        <f>G85</f>
        <v>0</v>
      </c>
      <c r="H83" s="62">
        <f t="shared" si="17"/>
        <v>298</v>
      </c>
    </row>
    <row r="84" spans="1:8" ht="13.5" thickBot="1">
      <c r="A84" s="124"/>
      <c r="B84" s="209"/>
      <c r="C84" s="202" t="s">
        <v>5</v>
      </c>
      <c r="D84" s="203">
        <f t="shared" si="17"/>
        <v>10</v>
      </c>
      <c r="E84" s="203">
        <f t="shared" si="17"/>
        <v>0</v>
      </c>
      <c r="F84" s="203">
        <f t="shared" si="17"/>
        <v>0</v>
      </c>
      <c r="G84" s="203">
        <f>G86</f>
        <v>0</v>
      </c>
      <c r="H84" s="203">
        <f t="shared" si="17"/>
        <v>10</v>
      </c>
    </row>
    <row r="85" spans="1:8" ht="12.75">
      <c r="A85" s="124"/>
      <c r="B85" s="210" t="s">
        <v>24</v>
      </c>
      <c r="C85" s="124" t="s">
        <v>4</v>
      </c>
      <c r="D85" s="155">
        <f aca="true" t="shared" si="18" ref="D85:H86">D87</f>
        <v>298</v>
      </c>
      <c r="E85" s="155">
        <f t="shared" si="18"/>
        <v>0</v>
      </c>
      <c r="F85" s="155">
        <f t="shared" si="18"/>
        <v>0</v>
      </c>
      <c r="G85" s="155">
        <f>G87</f>
        <v>0</v>
      </c>
      <c r="H85" s="155">
        <f t="shared" si="18"/>
        <v>298</v>
      </c>
    </row>
    <row r="86" spans="1:8" ht="12.75">
      <c r="A86" s="124"/>
      <c r="B86" s="225" t="s">
        <v>10</v>
      </c>
      <c r="C86" s="156" t="s">
        <v>5</v>
      </c>
      <c r="D86" s="157">
        <f t="shared" si="18"/>
        <v>10</v>
      </c>
      <c r="E86" s="157">
        <f t="shared" si="18"/>
        <v>0</v>
      </c>
      <c r="F86" s="157">
        <f t="shared" si="18"/>
        <v>0</v>
      </c>
      <c r="G86" s="157">
        <f>G88</f>
        <v>0</v>
      </c>
      <c r="H86" s="157">
        <f t="shared" si="18"/>
        <v>10</v>
      </c>
    </row>
    <row r="87" spans="1:8" ht="12.75">
      <c r="A87" s="124"/>
      <c r="B87" s="154" t="s">
        <v>37</v>
      </c>
      <c r="C87" s="128" t="s">
        <v>4</v>
      </c>
      <c r="D87" s="129">
        <f aca="true" t="shared" si="19" ref="D87:H88">D198</f>
        <v>298</v>
      </c>
      <c r="E87" s="129">
        <f t="shared" si="19"/>
        <v>0</v>
      </c>
      <c r="F87" s="129">
        <f t="shared" si="19"/>
        <v>0</v>
      </c>
      <c r="G87" s="129">
        <f>G198</f>
        <v>0</v>
      </c>
      <c r="H87" s="129">
        <f t="shared" si="19"/>
        <v>298</v>
      </c>
    </row>
    <row r="88" spans="1:8" ht="12.75">
      <c r="A88" s="124"/>
      <c r="B88" s="225"/>
      <c r="C88" s="103" t="s">
        <v>5</v>
      </c>
      <c r="D88" s="104">
        <f t="shared" si="19"/>
        <v>10</v>
      </c>
      <c r="E88" s="104">
        <f t="shared" si="19"/>
        <v>0</v>
      </c>
      <c r="F88" s="104">
        <f t="shared" si="19"/>
        <v>0</v>
      </c>
      <c r="G88" s="104">
        <f>G199</f>
        <v>0</v>
      </c>
      <c r="H88" s="104">
        <f t="shared" si="19"/>
        <v>10</v>
      </c>
    </row>
    <row r="89" spans="1:8" ht="12.75">
      <c r="A89" s="124"/>
      <c r="B89" s="895" t="s">
        <v>276</v>
      </c>
      <c r="C89" s="896"/>
      <c r="D89" s="896"/>
      <c r="E89" s="896"/>
      <c r="F89" s="896"/>
      <c r="G89" s="896"/>
      <c r="H89" s="897"/>
    </row>
    <row r="90" spans="1:8" ht="12.75">
      <c r="A90" s="124"/>
      <c r="B90" s="61" t="s">
        <v>12</v>
      </c>
      <c r="C90" s="98" t="s">
        <v>4</v>
      </c>
      <c r="D90" s="62">
        <f aca="true" t="shared" si="20" ref="D90:H91">D92</f>
        <v>1877416</v>
      </c>
      <c r="E90" s="62">
        <f t="shared" si="20"/>
        <v>125190</v>
      </c>
      <c r="F90" s="62">
        <f t="shared" si="20"/>
        <v>0</v>
      </c>
      <c r="G90" s="62">
        <f>G92</f>
        <v>125190</v>
      </c>
      <c r="H90" s="62">
        <f t="shared" si="20"/>
        <v>1752226</v>
      </c>
    </row>
    <row r="91" spans="1:8" ht="13.5" thickBot="1">
      <c r="A91" s="124"/>
      <c r="B91" s="209"/>
      <c r="C91" s="220" t="s">
        <v>5</v>
      </c>
      <c r="D91" s="203">
        <f t="shared" si="20"/>
        <v>539612</v>
      </c>
      <c r="E91" s="203">
        <f t="shared" si="20"/>
        <v>2602</v>
      </c>
      <c r="F91" s="203">
        <f t="shared" si="20"/>
        <v>167</v>
      </c>
      <c r="G91" s="203">
        <f>G93</f>
        <v>2769</v>
      </c>
      <c r="H91" s="203">
        <f t="shared" si="20"/>
        <v>536843</v>
      </c>
    </row>
    <row r="92" spans="1:8" ht="12.75">
      <c r="A92" s="124"/>
      <c r="B92" s="210" t="s">
        <v>24</v>
      </c>
      <c r="C92" s="221" t="s">
        <v>4</v>
      </c>
      <c r="D92" s="155">
        <f aca="true" t="shared" si="21" ref="D92:H93">D95+D105</f>
        <v>1877416</v>
      </c>
      <c r="E92" s="155">
        <f t="shared" si="21"/>
        <v>125190</v>
      </c>
      <c r="F92" s="155">
        <f t="shared" si="21"/>
        <v>0</v>
      </c>
      <c r="G92" s="155">
        <f>G95+G105</f>
        <v>125190</v>
      </c>
      <c r="H92" s="155">
        <f t="shared" si="21"/>
        <v>1752226</v>
      </c>
    </row>
    <row r="93" spans="1:8" ht="12.75">
      <c r="A93" s="124"/>
      <c r="B93" s="225" t="s">
        <v>10</v>
      </c>
      <c r="C93" s="222" t="s">
        <v>5</v>
      </c>
      <c r="D93" s="155">
        <f t="shared" si="21"/>
        <v>539612</v>
      </c>
      <c r="E93" s="155">
        <f t="shared" si="21"/>
        <v>2602</v>
      </c>
      <c r="F93" s="155">
        <f t="shared" si="21"/>
        <v>167</v>
      </c>
      <c r="G93" s="155">
        <f>G96+G106</f>
        <v>2769</v>
      </c>
      <c r="H93" s="155">
        <f>H96+H106</f>
        <v>536843</v>
      </c>
    </row>
    <row r="94" spans="1:8" ht="15" customHeight="1">
      <c r="A94" s="124"/>
      <c r="B94" s="701" t="s">
        <v>191</v>
      </c>
      <c r="C94" s="702"/>
      <c r="D94" s="702"/>
      <c r="E94" s="702"/>
      <c r="F94" s="702"/>
      <c r="G94" s="702"/>
      <c r="H94" s="703"/>
    </row>
    <row r="95" spans="1:8" ht="18" customHeight="1">
      <c r="A95" s="124"/>
      <c r="B95" s="240" t="s">
        <v>218</v>
      </c>
      <c r="C95" s="299" t="s">
        <v>4</v>
      </c>
      <c r="D95" s="56">
        <f aca="true" t="shared" si="22" ref="D95:H96">D97</f>
        <v>1559773</v>
      </c>
      <c r="E95" s="56">
        <f t="shared" si="22"/>
        <v>0</v>
      </c>
      <c r="F95" s="56">
        <f t="shared" si="22"/>
        <v>0</v>
      </c>
      <c r="G95" s="56">
        <f>G97</f>
        <v>0</v>
      </c>
      <c r="H95" s="56">
        <f t="shared" si="22"/>
        <v>1559773</v>
      </c>
    </row>
    <row r="96" spans="1:8" ht="12.75">
      <c r="A96" s="124"/>
      <c r="B96" s="241" t="s">
        <v>126</v>
      </c>
      <c r="C96" s="230" t="s">
        <v>5</v>
      </c>
      <c r="D96" s="187">
        <f t="shared" si="22"/>
        <v>419391</v>
      </c>
      <c r="E96" s="187">
        <f t="shared" si="22"/>
        <v>0</v>
      </c>
      <c r="F96" s="187">
        <f t="shared" si="22"/>
        <v>0</v>
      </c>
      <c r="G96" s="187">
        <f>G98</f>
        <v>0</v>
      </c>
      <c r="H96" s="187">
        <f t="shared" si="22"/>
        <v>419391</v>
      </c>
    </row>
    <row r="97" spans="1:8" ht="55.5" customHeight="1">
      <c r="A97" s="892" t="s">
        <v>278</v>
      </c>
      <c r="B97" s="240" t="s">
        <v>280</v>
      </c>
      <c r="C97" s="299" t="s">
        <v>4</v>
      </c>
      <c r="D97" s="56">
        <f aca="true" t="shared" si="23" ref="D97:F98">D99+D101+D103</f>
        <v>1559773</v>
      </c>
      <c r="E97" s="56">
        <f t="shared" si="23"/>
        <v>0</v>
      </c>
      <c r="F97" s="56">
        <f t="shared" si="23"/>
        <v>0</v>
      </c>
      <c r="G97" s="56">
        <f>G99+G101+G103</f>
        <v>0</v>
      </c>
      <c r="H97" s="56">
        <f>H99+H101+H103</f>
        <v>1559773</v>
      </c>
    </row>
    <row r="98" spans="1:8" ht="28.5" customHeight="1">
      <c r="A98" s="892"/>
      <c r="B98" s="241"/>
      <c r="C98" s="230" t="s">
        <v>5</v>
      </c>
      <c r="D98" s="187">
        <f t="shared" si="23"/>
        <v>419391</v>
      </c>
      <c r="E98" s="187">
        <f t="shared" si="23"/>
        <v>0</v>
      </c>
      <c r="F98" s="187">
        <f t="shared" si="23"/>
        <v>0</v>
      </c>
      <c r="G98" s="187">
        <f>G100+G102+G104</f>
        <v>0</v>
      </c>
      <c r="H98" s="187">
        <f>H100+H102+H104</f>
        <v>419391</v>
      </c>
    </row>
    <row r="99" spans="1:8" ht="12.75">
      <c r="A99" s="124"/>
      <c r="B99" s="266" t="s">
        <v>227</v>
      </c>
      <c r="C99" s="190" t="s">
        <v>4</v>
      </c>
      <c r="D99" s="129">
        <f>D119</f>
        <v>196610</v>
      </c>
      <c r="E99" s="129">
        <f>E119</f>
        <v>0</v>
      </c>
      <c r="F99" s="129">
        <f>F119</f>
        <v>0</v>
      </c>
      <c r="G99" s="129">
        <f>G119</f>
        <v>0</v>
      </c>
      <c r="H99" s="129">
        <f>H119</f>
        <v>196610</v>
      </c>
    </row>
    <row r="100" spans="1:8" ht="12.75">
      <c r="A100" s="124"/>
      <c r="B100" s="265"/>
      <c r="C100" s="191" t="s">
        <v>5</v>
      </c>
      <c r="D100" s="104">
        <f aca="true" t="shared" si="24" ref="D100:G104">D120</f>
        <v>52862</v>
      </c>
      <c r="E100" s="104">
        <f t="shared" si="24"/>
        <v>0</v>
      </c>
      <c r="F100" s="104">
        <f t="shared" si="24"/>
        <v>0</v>
      </c>
      <c r="G100" s="104">
        <f t="shared" si="24"/>
        <v>0</v>
      </c>
      <c r="H100" s="104">
        <f>H120</f>
        <v>52862</v>
      </c>
    </row>
    <row r="101" spans="1:8" ht="12.75">
      <c r="A101" s="124"/>
      <c r="B101" s="266" t="s">
        <v>228</v>
      </c>
      <c r="C101" s="128" t="s">
        <v>4</v>
      </c>
      <c r="D101" s="129">
        <f t="shared" si="24"/>
        <v>1114123</v>
      </c>
      <c r="E101" s="129">
        <f t="shared" si="24"/>
        <v>0</v>
      </c>
      <c r="F101" s="129">
        <f t="shared" si="24"/>
        <v>0</v>
      </c>
      <c r="G101" s="129">
        <f t="shared" si="24"/>
        <v>0</v>
      </c>
      <c r="H101" s="129">
        <f>H121</f>
        <v>1114123</v>
      </c>
    </row>
    <row r="102" spans="1:8" ht="12.75">
      <c r="A102" s="124"/>
      <c r="B102" s="265"/>
      <c r="C102" s="103" t="s">
        <v>5</v>
      </c>
      <c r="D102" s="104">
        <f t="shared" si="24"/>
        <v>299552</v>
      </c>
      <c r="E102" s="104">
        <f t="shared" si="24"/>
        <v>0</v>
      </c>
      <c r="F102" s="104">
        <f t="shared" si="24"/>
        <v>0</v>
      </c>
      <c r="G102" s="104">
        <f t="shared" si="24"/>
        <v>0</v>
      </c>
      <c r="H102" s="104">
        <f>H122</f>
        <v>299552</v>
      </c>
    </row>
    <row r="103" spans="1:8" ht="12.75">
      <c r="A103" s="124"/>
      <c r="B103" s="266" t="s">
        <v>229</v>
      </c>
      <c r="C103" s="128" t="s">
        <v>4</v>
      </c>
      <c r="D103" s="129">
        <f t="shared" si="24"/>
        <v>249040</v>
      </c>
      <c r="E103" s="129">
        <f t="shared" si="24"/>
        <v>0</v>
      </c>
      <c r="F103" s="129">
        <f t="shared" si="24"/>
        <v>0</v>
      </c>
      <c r="G103" s="129">
        <f t="shared" si="24"/>
        <v>0</v>
      </c>
      <c r="H103" s="129">
        <f>H123</f>
        <v>249040</v>
      </c>
    </row>
    <row r="104" spans="1:8" ht="12.75">
      <c r="A104" s="124"/>
      <c r="B104" s="265"/>
      <c r="C104" s="103" t="s">
        <v>5</v>
      </c>
      <c r="D104" s="104">
        <f t="shared" si="24"/>
        <v>66977</v>
      </c>
      <c r="E104" s="104">
        <f t="shared" si="24"/>
        <v>0</v>
      </c>
      <c r="F104" s="104">
        <f t="shared" si="24"/>
        <v>0</v>
      </c>
      <c r="G104" s="104">
        <f t="shared" si="24"/>
        <v>0</v>
      </c>
      <c r="H104" s="104">
        <f>H124</f>
        <v>66977</v>
      </c>
    </row>
    <row r="105" spans="1:8" ht="12.75">
      <c r="A105" s="124"/>
      <c r="B105" s="154" t="s">
        <v>37</v>
      </c>
      <c r="C105" s="190" t="s">
        <v>4</v>
      </c>
      <c r="D105" s="62">
        <f aca="true" t="shared" si="25" ref="D105:H106">D107+D109</f>
        <v>317643</v>
      </c>
      <c r="E105" s="62">
        <f t="shared" si="25"/>
        <v>125190</v>
      </c>
      <c r="F105" s="62">
        <f t="shared" si="25"/>
        <v>0</v>
      </c>
      <c r="G105" s="62">
        <f>G107+G109</f>
        <v>125190</v>
      </c>
      <c r="H105" s="62">
        <f t="shared" si="25"/>
        <v>192453</v>
      </c>
    </row>
    <row r="106" spans="1:8" ht="12.75">
      <c r="A106" s="124"/>
      <c r="B106" s="61" t="s">
        <v>126</v>
      </c>
      <c r="C106" s="98" t="s">
        <v>5</v>
      </c>
      <c r="D106" s="62">
        <f t="shared" si="25"/>
        <v>120221</v>
      </c>
      <c r="E106" s="62">
        <f t="shared" si="25"/>
        <v>2602</v>
      </c>
      <c r="F106" s="62">
        <f t="shared" si="25"/>
        <v>167</v>
      </c>
      <c r="G106" s="62">
        <f>G108+G110</f>
        <v>2769</v>
      </c>
      <c r="H106" s="62">
        <f t="shared" si="25"/>
        <v>117452</v>
      </c>
    </row>
    <row r="107" spans="1:8" ht="12.75">
      <c r="A107" s="124"/>
      <c r="B107" s="217" t="s">
        <v>56</v>
      </c>
      <c r="C107" s="190" t="s">
        <v>4</v>
      </c>
      <c r="D107" s="218">
        <f aca="true" t="shared" si="26" ref="D107:H108">D127</f>
        <v>317345</v>
      </c>
      <c r="E107" s="218">
        <f t="shared" si="26"/>
        <v>125190</v>
      </c>
      <c r="F107" s="218">
        <f t="shared" si="26"/>
        <v>0</v>
      </c>
      <c r="G107" s="218">
        <f>G127</f>
        <v>125190</v>
      </c>
      <c r="H107" s="218">
        <f t="shared" si="26"/>
        <v>192155</v>
      </c>
    </row>
    <row r="108" spans="1:8" ht="12.75">
      <c r="A108" s="124"/>
      <c r="B108" s="225"/>
      <c r="C108" s="191" t="s">
        <v>5</v>
      </c>
      <c r="D108" s="250">
        <f t="shared" si="26"/>
        <v>120211</v>
      </c>
      <c r="E108" s="250">
        <f t="shared" si="26"/>
        <v>2602</v>
      </c>
      <c r="F108" s="250">
        <f t="shared" si="26"/>
        <v>167</v>
      </c>
      <c r="G108" s="133">
        <f>G128</f>
        <v>2769</v>
      </c>
      <c r="H108" s="133">
        <f t="shared" si="26"/>
        <v>117442</v>
      </c>
    </row>
    <row r="109" spans="1:8" ht="15.75" customHeight="1">
      <c r="A109" s="892"/>
      <c r="B109" s="217" t="s">
        <v>72</v>
      </c>
      <c r="C109" s="190" t="s">
        <v>4</v>
      </c>
      <c r="D109" s="247">
        <f aca="true" t="shared" si="27" ref="D109:H110">D129</f>
        <v>298</v>
      </c>
      <c r="E109" s="247">
        <f t="shared" si="27"/>
        <v>0</v>
      </c>
      <c r="F109" s="247">
        <f t="shared" si="27"/>
        <v>0</v>
      </c>
      <c r="G109" s="247">
        <f>G129</f>
        <v>0</v>
      </c>
      <c r="H109" s="247">
        <f t="shared" si="27"/>
        <v>298</v>
      </c>
    </row>
    <row r="110" spans="1:8" ht="12.75">
      <c r="A110" s="892"/>
      <c r="B110" s="61"/>
      <c r="C110" s="98" t="s">
        <v>5</v>
      </c>
      <c r="D110" s="260">
        <f t="shared" si="27"/>
        <v>10</v>
      </c>
      <c r="E110" s="260">
        <f t="shared" si="27"/>
        <v>0</v>
      </c>
      <c r="F110" s="260">
        <f t="shared" si="27"/>
        <v>0</v>
      </c>
      <c r="G110" s="260">
        <f>G130</f>
        <v>0</v>
      </c>
      <c r="H110" s="260">
        <f t="shared" si="27"/>
        <v>10</v>
      </c>
    </row>
    <row r="111" spans="1:8" ht="12.75">
      <c r="A111" s="124"/>
      <c r="B111" s="606" t="s">
        <v>277</v>
      </c>
      <c r="C111" s="39"/>
      <c r="D111" s="39"/>
      <c r="E111" s="39"/>
      <c r="F111" s="39"/>
      <c r="G111" s="310"/>
      <c r="H111" s="472"/>
    </row>
    <row r="112" spans="1:8" ht="12.75">
      <c r="A112" s="221"/>
      <c r="B112" s="217" t="s">
        <v>12</v>
      </c>
      <c r="C112" s="190" t="s">
        <v>4</v>
      </c>
      <c r="D112" s="129">
        <f aca="true" t="shared" si="28" ref="D112:H113">D114</f>
        <v>1877416</v>
      </c>
      <c r="E112" s="129">
        <f t="shared" si="28"/>
        <v>125190</v>
      </c>
      <c r="F112" s="129">
        <f t="shared" si="28"/>
        <v>0</v>
      </c>
      <c r="G112" s="129">
        <f>G114</f>
        <v>125190</v>
      </c>
      <c r="H112" s="129">
        <f t="shared" si="28"/>
        <v>1752226</v>
      </c>
    </row>
    <row r="113" spans="1:8" ht="13.5" thickBot="1">
      <c r="A113" s="221"/>
      <c r="B113" s="209"/>
      <c r="C113" s="220" t="s">
        <v>5</v>
      </c>
      <c r="D113" s="203">
        <f t="shared" si="28"/>
        <v>539612</v>
      </c>
      <c r="E113" s="203">
        <f t="shared" si="28"/>
        <v>2602</v>
      </c>
      <c r="F113" s="203">
        <f t="shared" si="28"/>
        <v>167</v>
      </c>
      <c r="G113" s="203">
        <f>G115</f>
        <v>2769</v>
      </c>
      <c r="H113" s="203">
        <f t="shared" si="28"/>
        <v>536843</v>
      </c>
    </row>
    <row r="114" spans="1:8" ht="12.75">
      <c r="A114" s="124"/>
      <c r="B114" s="210" t="s">
        <v>24</v>
      </c>
      <c r="C114" s="221" t="s">
        <v>4</v>
      </c>
      <c r="D114" s="155">
        <f aca="true" t="shared" si="29" ref="D114:H115">D117+D125</f>
        <v>1877416</v>
      </c>
      <c r="E114" s="155">
        <f t="shared" si="29"/>
        <v>125190</v>
      </c>
      <c r="F114" s="155">
        <f t="shared" si="29"/>
        <v>0</v>
      </c>
      <c r="G114" s="155">
        <f t="shared" si="29"/>
        <v>125190</v>
      </c>
      <c r="H114" s="155">
        <f t="shared" si="29"/>
        <v>1752226</v>
      </c>
    </row>
    <row r="115" spans="1:10" ht="12.75">
      <c r="A115" s="124"/>
      <c r="B115" s="225" t="s">
        <v>10</v>
      </c>
      <c r="C115" s="222" t="s">
        <v>5</v>
      </c>
      <c r="D115" s="157">
        <f t="shared" si="29"/>
        <v>539612</v>
      </c>
      <c r="E115" s="157">
        <f t="shared" si="29"/>
        <v>2602</v>
      </c>
      <c r="F115" s="157">
        <f t="shared" si="29"/>
        <v>167</v>
      </c>
      <c r="G115" s="157">
        <f t="shared" si="29"/>
        <v>2769</v>
      </c>
      <c r="H115" s="157">
        <f t="shared" si="29"/>
        <v>536843</v>
      </c>
      <c r="J115" s="206"/>
    </row>
    <row r="116" spans="1:19" ht="15" customHeight="1">
      <c r="A116" s="124"/>
      <c r="B116" s="701" t="s">
        <v>191</v>
      </c>
      <c r="C116" s="702"/>
      <c r="D116" s="758"/>
      <c r="E116" s="758"/>
      <c r="F116" s="702"/>
      <c r="G116" s="758"/>
      <c r="H116" s="759"/>
      <c r="J116" s="206"/>
      <c r="K116" s="206"/>
      <c r="L116" s="206"/>
      <c r="M116" s="206"/>
      <c r="N116" s="206"/>
      <c r="O116" s="206"/>
      <c r="P116" s="206"/>
      <c r="Q116" s="206"/>
      <c r="R116" s="206"/>
      <c r="S116" s="206"/>
    </row>
    <row r="117" spans="1:10" ht="27" customHeight="1">
      <c r="A117" s="892" t="s">
        <v>278</v>
      </c>
      <c r="B117" s="240" t="s">
        <v>218</v>
      </c>
      <c r="C117" s="299" t="s">
        <v>4</v>
      </c>
      <c r="D117" s="56">
        <f aca="true" t="shared" si="30" ref="D117:H118">D119+D121+D123</f>
        <v>1559773</v>
      </c>
      <c r="E117" s="56">
        <f t="shared" si="30"/>
        <v>0</v>
      </c>
      <c r="F117" s="56">
        <f t="shared" si="30"/>
        <v>0</v>
      </c>
      <c r="G117" s="56">
        <f>G119+G121+G123</f>
        <v>0</v>
      </c>
      <c r="H117" s="56">
        <f t="shared" si="30"/>
        <v>1559773</v>
      </c>
      <c r="J117" s="206"/>
    </row>
    <row r="118" spans="1:8" ht="19.5" customHeight="1">
      <c r="A118" s="892"/>
      <c r="B118" s="241" t="s">
        <v>126</v>
      </c>
      <c r="C118" s="230" t="s">
        <v>5</v>
      </c>
      <c r="D118" s="187">
        <f t="shared" si="30"/>
        <v>419391</v>
      </c>
      <c r="E118" s="187">
        <f t="shared" si="30"/>
        <v>0</v>
      </c>
      <c r="F118" s="187">
        <f t="shared" si="30"/>
        <v>0</v>
      </c>
      <c r="G118" s="187">
        <f>G120+G122+G124</f>
        <v>0</v>
      </c>
      <c r="H118" s="187">
        <f>H120+H122+H124</f>
        <v>419391</v>
      </c>
    </row>
    <row r="119" spans="1:8" ht="12.75">
      <c r="A119" s="124"/>
      <c r="B119" s="266" t="s">
        <v>227</v>
      </c>
      <c r="C119" s="190" t="s">
        <v>4</v>
      </c>
      <c r="D119" s="129">
        <f>D153</f>
        <v>196610</v>
      </c>
      <c r="E119" s="129">
        <f>E153</f>
        <v>0</v>
      </c>
      <c r="F119" s="129">
        <f>F153</f>
        <v>0</v>
      </c>
      <c r="G119" s="129">
        <f>G153</f>
        <v>0</v>
      </c>
      <c r="H119" s="129">
        <f>H153</f>
        <v>196610</v>
      </c>
    </row>
    <row r="120" spans="1:10" ht="12.75">
      <c r="A120" s="124"/>
      <c r="B120" s="265"/>
      <c r="C120" s="191" t="s">
        <v>5</v>
      </c>
      <c r="D120" s="104">
        <f aca="true" t="shared" si="31" ref="D120:G124">D154</f>
        <v>52862</v>
      </c>
      <c r="E120" s="104">
        <f t="shared" si="31"/>
        <v>0</v>
      </c>
      <c r="F120" s="104">
        <f t="shared" si="31"/>
        <v>0</v>
      </c>
      <c r="G120" s="104">
        <f t="shared" si="31"/>
        <v>0</v>
      </c>
      <c r="H120" s="104">
        <f>H154</f>
        <v>52862</v>
      </c>
      <c r="J120" s="206"/>
    </row>
    <row r="121" spans="1:8" ht="12.75">
      <c r="A121" s="124"/>
      <c r="B121" s="266" t="s">
        <v>228</v>
      </c>
      <c r="C121" s="190" t="s">
        <v>4</v>
      </c>
      <c r="D121" s="129">
        <f t="shared" si="31"/>
        <v>1114123</v>
      </c>
      <c r="E121" s="129">
        <f t="shared" si="31"/>
        <v>0</v>
      </c>
      <c r="F121" s="129">
        <f t="shared" si="31"/>
        <v>0</v>
      </c>
      <c r="G121" s="129">
        <f t="shared" si="31"/>
        <v>0</v>
      </c>
      <c r="H121" s="129">
        <f>H155</f>
        <v>1114123</v>
      </c>
    </row>
    <row r="122" spans="1:8" ht="12.75">
      <c r="A122" s="124"/>
      <c r="B122" s="265"/>
      <c r="C122" s="191" t="s">
        <v>5</v>
      </c>
      <c r="D122" s="104">
        <f t="shared" si="31"/>
        <v>299552</v>
      </c>
      <c r="E122" s="104">
        <f t="shared" si="31"/>
        <v>0</v>
      </c>
      <c r="F122" s="104">
        <f t="shared" si="31"/>
        <v>0</v>
      </c>
      <c r="G122" s="104">
        <f t="shared" si="31"/>
        <v>0</v>
      </c>
      <c r="H122" s="104">
        <f>H156</f>
        <v>299552</v>
      </c>
    </row>
    <row r="123" spans="1:8" ht="12.75">
      <c r="A123" s="124"/>
      <c r="B123" s="266" t="s">
        <v>229</v>
      </c>
      <c r="C123" s="190" t="s">
        <v>4</v>
      </c>
      <c r="D123" s="129">
        <f t="shared" si="31"/>
        <v>249040</v>
      </c>
      <c r="E123" s="129">
        <f t="shared" si="31"/>
        <v>0</v>
      </c>
      <c r="F123" s="129">
        <f t="shared" si="31"/>
        <v>0</v>
      </c>
      <c r="G123" s="129">
        <f t="shared" si="31"/>
        <v>0</v>
      </c>
      <c r="H123" s="129">
        <f>H157</f>
        <v>249040</v>
      </c>
    </row>
    <row r="124" spans="1:8" ht="12.75">
      <c r="A124" s="124"/>
      <c r="B124" s="265"/>
      <c r="C124" s="191" t="s">
        <v>5</v>
      </c>
      <c r="D124" s="104">
        <f t="shared" si="31"/>
        <v>66977</v>
      </c>
      <c r="E124" s="104">
        <f t="shared" si="31"/>
        <v>0</v>
      </c>
      <c r="F124" s="104">
        <f t="shared" si="31"/>
        <v>0</v>
      </c>
      <c r="G124" s="104">
        <f>G158</f>
        <v>0</v>
      </c>
      <c r="H124" s="104">
        <f>H158</f>
        <v>66977</v>
      </c>
    </row>
    <row r="125" spans="1:8" ht="12.75">
      <c r="A125" s="124"/>
      <c r="B125" s="154" t="s">
        <v>37</v>
      </c>
      <c r="C125" s="190" t="s">
        <v>4</v>
      </c>
      <c r="D125" s="62">
        <f aca="true" t="shared" si="32" ref="D125:H126">D127+D129</f>
        <v>317643</v>
      </c>
      <c r="E125" s="62">
        <f t="shared" si="32"/>
        <v>125190</v>
      </c>
      <c r="F125" s="62">
        <f t="shared" si="32"/>
        <v>0</v>
      </c>
      <c r="G125" s="62">
        <f>G127+G129</f>
        <v>125190</v>
      </c>
      <c r="H125" s="62">
        <f t="shared" si="32"/>
        <v>192453</v>
      </c>
    </row>
    <row r="126" spans="1:8" ht="12.75">
      <c r="A126" s="124"/>
      <c r="B126" s="225" t="s">
        <v>126</v>
      </c>
      <c r="C126" s="191" t="s">
        <v>5</v>
      </c>
      <c r="D126" s="62">
        <f t="shared" si="32"/>
        <v>120221</v>
      </c>
      <c r="E126" s="62">
        <f t="shared" si="32"/>
        <v>2602</v>
      </c>
      <c r="F126" s="62">
        <f t="shared" si="32"/>
        <v>167</v>
      </c>
      <c r="G126" s="62">
        <f>G128+G130</f>
        <v>2769</v>
      </c>
      <c r="H126" s="62">
        <f t="shared" si="32"/>
        <v>117452</v>
      </c>
    </row>
    <row r="127" spans="1:8" ht="22.5" customHeight="1">
      <c r="A127" s="892" t="s">
        <v>279</v>
      </c>
      <c r="B127" s="217" t="s">
        <v>56</v>
      </c>
      <c r="C127" s="190" t="s">
        <v>4</v>
      </c>
      <c r="D127" s="129">
        <f aca="true" t="shared" si="33" ref="D127:H128">D139+D161</f>
        <v>317345</v>
      </c>
      <c r="E127" s="129">
        <f t="shared" si="33"/>
        <v>125190</v>
      </c>
      <c r="F127" s="129">
        <f t="shared" si="33"/>
        <v>0</v>
      </c>
      <c r="G127" s="129">
        <f>G139+G161</f>
        <v>125190</v>
      </c>
      <c r="H127" s="129">
        <f>H139+H161</f>
        <v>192155</v>
      </c>
    </row>
    <row r="128" spans="1:8" ht="18" customHeight="1">
      <c r="A128" s="892"/>
      <c r="B128" s="213"/>
      <c r="C128" s="191" t="s">
        <v>5</v>
      </c>
      <c r="D128" s="62">
        <f t="shared" si="33"/>
        <v>120211</v>
      </c>
      <c r="E128" s="62">
        <f t="shared" si="33"/>
        <v>2602</v>
      </c>
      <c r="F128" s="62">
        <f t="shared" si="33"/>
        <v>167</v>
      </c>
      <c r="G128" s="62">
        <f>G140+G162</f>
        <v>2769</v>
      </c>
      <c r="H128" s="62">
        <f t="shared" si="33"/>
        <v>117442</v>
      </c>
    </row>
    <row r="129" spans="1:8" ht="15.75" customHeight="1">
      <c r="A129" s="892" t="s">
        <v>279</v>
      </c>
      <c r="B129" s="217" t="s">
        <v>72</v>
      </c>
      <c r="C129" s="190" t="s">
        <v>4</v>
      </c>
      <c r="D129" s="247">
        <f>D200</f>
        <v>298</v>
      </c>
      <c r="E129" s="247">
        <f aca="true" t="shared" si="34" ref="D129:F130">E200</f>
        <v>0</v>
      </c>
      <c r="F129" s="247">
        <f t="shared" si="34"/>
        <v>0</v>
      </c>
      <c r="G129" s="247">
        <f>G200</f>
        <v>0</v>
      </c>
      <c r="H129" s="247">
        <f>H200</f>
        <v>298</v>
      </c>
    </row>
    <row r="130" spans="1:8" ht="12.75">
      <c r="A130" s="892"/>
      <c r="B130" s="61"/>
      <c r="C130" s="98" t="s">
        <v>5</v>
      </c>
      <c r="D130" s="260">
        <f t="shared" si="34"/>
        <v>10</v>
      </c>
      <c r="E130" s="260">
        <f t="shared" si="34"/>
        <v>0</v>
      </c>
      <c r="F130" s="260">
        <f t="shared" si="34"/>
        <v>0</v>
      </c>
      <c r="G130" s="260">
        <f>G201</f>
        <v>0</v>
      </c>
      <c r="H130" s="260">
        <f>H201</f>
        <v>10</v>
      </c>
    </row>
    <row r="131" spans="1:8" ht="12.75">
      <c r="A131" s="124"/>
      <c r="B131" s="823" t="s">
        <v>55</v>
      </c>
      <c r="C131" s="824"/>
      <c r="D131" s="825"/>
      <c r="E131" s="824"/>
      <c r="F131" s="824"/>
      <c r="G131" s="825"/>
      <c r="H131" s="826"/>
    </row>
    <row r="132" spans="1:8" ht="12.75">
      <c r="A132" s="124"/>
      <c r="B132" s="760" t="s">
        <v>8</v>
      </c>
      <c r="C132" s="749"/>
      <c r="D132" s="749"/>
      <c r="E132" s="749"/>
      <c r="F132" s="749"/>
      <c r="G132" s="749"/>
      <c r="H132" s="750"/>
    </row>
    <row r="133" spans="1:8" ht="12.75">
      <c r="A133" s="124"/>
      <c r="B133" s="61" t="s">
        <v>12</v>
      </c>
      <c r="C133" s="60" t="s">
        <v>4</v>
      </c>
      <c r="D133" s="62">
        <f aca="true" t="shared" si="35" ref="D133:H134">D135</f>
        <v>309408</v>
      </c>
      <c r="E133" s="62">
        <f t="shared" si="35"/>
        <v>125190</v>
      </c>
      <c r="F133" s="62">
        <f t="shared" si="35"/>
        <v>0</v>
      </c>
      <c r="G133" s="62">
        <f aca="true" t="shared" si="36" ref="G133:G138">G135</f>
        <v>125190</v>
      </c>
      <c r="H133" s="62">
        <f t="shared" si="35"/>
        <v>184218</v>
      </c>
    </row>
    <row r="134" spans="1:8" ht="13.5" thickBot="1">
      <c r="A134" s="124"/>
      <c r="B134" s="209"/>
      <c r="C134" s="202" t="s">
        <v>5</v>
      </c>
      <c r="D134" s="203">
        <f t="shared" si="35"/>
        <v>120191</v>
      </c>
      <c r="E134" s="203">
        <f t="shared" si="35"/>
        <v>2602</v>
      </c>
      <c r="F134" s="203">
        <f t="shared" si="35"/>
        <v>167</v>
      </c>
      <c r="G134" s="203">
        <f t="shared" si="36"/>
        <v>2769</v>
      </c>
      <c r="H134" s="203">
        <f t="shared" si="35"/>
        <v>117422</v>
      </c>
    </row>
    <row r="135" spans="1:8" ht="15" customHeight="1">
      <c r="A135" s="124"/>
      <c r="B135" s="210" t="s">
        <v>24</v>
      </c>
      <c r="C135" s="124" t="s">
        <v>4</v>
      </c>
      <c r="D135" s="155">
        <f aca="true" t="shared" si="37" ref="D135:H136">D137</f>
        <v>309408</v>
      </c>
      <c r="E135" s="155">
        <f t="shared" si="37"/>
        <v>125190</v>
      </c>
      <c r="F135" s="155">
        <f t="shared" si="37"/>
        <v>0</v>
      </c>
      <c r="G135" s="155">
        <f t="shared" si="36"/>
        <v>125190</v>
      </c>
      <c r="H135" s="155">
        <f t="shared" si="37"/>
        <v>184218</v>
      </c>
    </row>
    <row r="136" spans="1:8" ht="12.75">
      <c r="A136" s="124"/>
      <c r="B136" s="225" t="s">
        <v>10</v>
      </c>
      <c r="C136" s="156" t="s">
        <v>5</v>
      </c>
      <c r="D136" s="157">
        <f t="shared" si="37"/>
        <v>120191</v>
      </c>
      <c r="E136" s="157">
        <f t="shared" si="37"/>
        <v>2602</v>
      </c>
      <c r="F136" s="157">
        <f t="shared" si="37"/>
        <v>167</v>
      </c>
      <c r="G136" s="157">
        <f t="shared" si="36"/>
        <v>2769</v>
      </c>
      <c r="H136" s="157">
        <f t="shared" si="37"/>
        <v>117422</v>
      </c>
    </row>
    <row r="137" spans="1:8" ht="12.75">
      <c r="A137" s="124"/>
      <c r="B137" s="298" t="s">
        <v>37</v>
      </c>
      <c r="C137" s="60" t="s">
        <v>4</v>
      </c>
      <c r="D137" s="62">
        <f aca="true" t="shared" si="38" ref="D137:H138">D139</f>
        <v>309408</v>
      </c>
      <c r="E137" s="62">
        <f t="shared" si="38"/>
        <v>125190</v>
      </c>
      <c r="F137" s="62">
        <f t="shared" si="38"/>
        <v>0</v>
      </c>
      <c r="G137" s="62">
        <f t="shared" si="36"/>
        <v>125190</v>
      </c>
      <c r="H137" s="62">
        <f t="shared" si="38"/>
        <v>184218</v>
      </c>
    </row>
    <row r="138" spans="1:8" ht="12.75">
      <c r="A138" s="124"/>
      <c r="B138" s="225"/>
      <c r="C138" s="103" t="s">
        <v>5</v>
      </c>
      <c r="D138" s="104">
        <f t="shared" si="38"/>
        <v>120191</v>
      </c>
      <c r="E138" s="104">
        <f t="shared" si="38"/>
        <v>2602</v>
      </c>
      <c r="F138" s="104">
        <f t="shared" si="38"/>
        <v>167</v>
      </c>
      <c r="G138" s="104">
        <f t="shared" si="36"/>
        <v>2769</v>
      </c>
      <c r="H138" s="104">
        <f t="shared" si="38"/>
        <v>117422</v>
      </c>
    </row>
    <row r="139" spans="1:8" ht="12.75">
      <c r="A139" s="124"/>
      <c r="B139" s="217" t="s">
        <v>56</v>
      </c>
      <c r="C139" s="190" t="s">
        <v>4</v>
      </c>
      <c r="D139" s="129">
        <f aca="true" t="shared" si="39" ref="D139:H140">D141+D143</f>
        <v>309408</v>
      </c>
      <c r="E139" s="129">
        <f>E141+E143</f>
        <v>125190</v>
      </c>
      <c r="F139" s="129">
        <f t="shared" si="39"/>
        <v>0</v>
      </c>
      <c r="G139" s="129">
        <f>G141+G143</f>
        <v>125190</v>
      </c>
      <c r="H139" s="129">
        <f t="shared" si="39"/>
        <v>184218</v>
      </c>
    </row>
    <row r="140" spans="1:8" ht="12.75">
      <c r="A140" s="124"/>
      <c r="B140" s="213"/>
      <c r="C140" s="191" t="s">
        <v>5</v>
      </c>
      <c r="D140" s="62">
        <f>D142+D144</f>
        <v>120191</v>
      </c>
      <c r="E140" s="62">
        <f t="shared" si="39"/>
        <v>2602</v>
      </c>
      <c r="F140" s="62">
        <f t="shared" si="39"/>
        <v>167</v>
      </c>
      <c r="G140" s="62">
        <f>G142+G144</f>
        <v>2769</v>
      </c>
      <c r="H140" s="62">
        <f t="shared" si="39"/>
        <v>117422</v>
      </c>
    </row>
    <row r="141" spans="1:8" ht="17.25" customHeight="1">
      <c r="A141" s="892" t="s">
        <v>279</v>
      </c>
      <c r="B141" s="893" t="s">
        <v>281</v>
      </c>
      <c r="C141" s="613" t="s">
        <v>4</v>
      </c>
      <c r="D141" s="614">
        <f>G141+H141</f>
        <v>304233</v>
      </c>
      <c r="E141" s="615">
        <v>121715</v>
      </c>
      <c r="F141" s="614">
        <v>0</v>
      </c>
      <c r="G141" s="614">
        <v>121715</v>
      </c>
      <c r="H141" s="614">
        <v>182518</v>
      </c>
    </row>
    <row r="142" spans="1:8" ht="23.25" customHeight="1">
      <c r="A142" s="892"/>
      <c r="B142" s="894"/>
      <c r="C142" s="616" t="s">
        <v>5</v>
      </c>
      <c r="D142" s="617">
        <f>G142+H142</f>
        <v>119014</v>
      </c>
      <c r="E142" s="618">
        <v>2445</v>
      </c>
      <c r="F142" s="617">
        <v>147</v>
      </c>
      <c r="G142" s="617">
        <v>2592</v>
      </c>
      <c r="H142" s="617">
        <v>116422</v>
      </c>
    </row>
    <row r="143" spans="1:8" ht="24" customHeight="1">
      <c r="A143" s="892" t="s">
        <v>402</v>
      </c>
      <c r="B143" s="893" t="s">
        <v>282</v>
      </c>
      <c r="C143" s="619" t="s">
        <v>4</v>
      </c>
      <c r="D143" s="620">
        <f>G143+H143</f>
        <v>5175</v>
      </c>
      <c r="E143" s="247">
        <v>3475</v>
      </c>
      <c r="F143" s="614">
        <v>0</v>
      </c>
      <c r="G143" s="614">
        <v>3475</v>
      </c>
      <c r="H143" s="614">
        <v>1700</v>
      </c>
    </row>
    <row r="144" spans="1:8" ht="30" customHeight="1">
      <c r="A144" s="892"/>
      <c r="B144" s="894"/>
      <c r="C144" s="616" t="s">
        <v>5</v>
      </c>
      <c r="D144" s="617">
        <f>G144+H144</f>
        <v>1177</v>
      </c>
      <c r="E144" s="260">
        <v>157</v>
      </c>
      <c r="F144" s="617">
        <v>20</v>
      </c>
      <c r="G144" s="617">
        <v>177</v>
      </c>
      <c r="H144" s="617">
        <v>1000</v>
      </c>
    </row>
    <row r="145" spans="1:8" ht="12.75">
      <c r="A145" s="124"/>
      <c r="B145" s="823" t="s">
        <v>168</v>
      </c>
      <c r="C145" s="824"/>
      <c r="D145" s="825"/>
      <c r="E145" s="824"/>
      <c r="F145" s="824"/>
      <c r="G145" s="824"/>
      <c r="H145" s="842"/>
    </row>
    <row r="146" spans="1:8" ht="12.75">
      <c r="A146" s="124"/>
      <c r="B146" s="760" t="s">
        <v>8</v>
      </c>
      <c r="C146" s="749"/>
      <c r="D146" s="749"/>
      <c r="E146" s="749"/>
      <c r="F146" s="749"/>
      <c r="G146" s="749"/>
      <c r="H146" s="750"/>
    </row>
    <row r="147" spans="1:8" ht="12.75">
      <c r="A147" s="124"/>
      <c r="B147" s="61" t="s">
        <v>12</v>
      </c>
      <c r="C147" s="60" t="s">
        <v>4</v>
      </c>
      <c r="D147" s="62">
        <f aca="true" t="shared" si="40" ref="D147:H148">D149</f>
        <v>1567710</v>
      </c>
      <c r="E147" s="62">
        <f t="shared" si="40"/>
        <v>0</v>
      </c>
      <c r="F147" s="62">
        <f t="shared" si="40"/>
        <v>0</v>
      </c>
      <c r="G147" s="62">
        <f t="shared" si="40"/>
        <v>0</v>
      </c>
      <c r="H147" s="62">
        <f t="shared" si="40"/>
        <v>1567710</v>
      </c>
    </row>
    <row r="148" spans="1:8" ht="13.5" thickBot="1">
      <c r="A148" s="124"/>
      <c r="B148" s="209"/>
      <c r="C148" s="202" t="s">
        <v>5</v>
      </c>
      <c r="D148" s="203">
        <f t="shared" si="40"/>
        <v>419411</v>
      </c>
      <c r="E148" s="203">
        <f t="shared" si="40"/>
        <v>0</v>
      </c>
      <c r="F148" s="203">
        <f t="shared" si="40"/>
        <v>0</v>
      </c>
      <c r="G148" s="203">
        <f t="shared" si="40"/>
        <v>0</v>
      </c>
      <c r="H148" s="203">
        <f t="shared" si="40"/>
        <v>419411</v>
      </c>
    </row>
    <row r="149" spans="1:8" ht="15" customHeight="1">
      <c r="A149" s="124"/>
      <c r="B149" s="210" t="s">
        <v>24</v>
      </c>
      <c r="C149" s="124" t="s">
        <v>4</v>
      </c>
      <c r="D149" s="155">
        <f aca="true" t="shared" si="41" ref="D149:H150">D151+D159</f>
        <v>1567710</v>
      </c>
      <c r="E149" s="155">
        <f t="shared" si="41"/>
        <v>0</v>
      </c>
      <c r="F149" s="155">
        <f t="shared" si="41"/>
        <v>0</v>
      </c>
      <c r="G149" s="155">
        <f>G151+G159</f>
        <v>0</v>
      </c>
      <c r="H149" s="155">
        <f t="shared" si="41"/>
        <v>1567710</v>
      </c>
    </row>
    <row r="150" spans="1:8" ht="12.75">
      <c r="A150" s="124"/>
      <c r="B150" s="225" t="s">
        <v>10</v>
      </c>
      <c r="C150" s="156" t="s">
        <v>5</v>
      </c>
      <c r="D150" s="157">
        <f t="shared" si="41"/>
        <v>419411</v>
      </c>
      <c r="E150" s="157">
        <f t="shared" si="41"/>
        <v>0</v>
      </c>
      <c r="F150" s="157">
        <f t="shared" si="41"/>
        <v>0</v>
      </c>
      <c r="G150" s="157">
        <f>G152+G160</f>
        <v>0</v>
      </c>
      <c r="H150" s="157">
        <f>H152+H160</f>
        <v>419411</v>
      </c>
    </row>
    <row r="151" spans="1:8" ht="12.75" customHeight="1">
      <c r="A151" s="124"/>
      <c r="B151" s="899" t="s">
        <v>280</v>
      </c>
      <c r="C151" s="229" t="s">
        <v>4</v>
      </c>
      <c r="D151" s="303">
        <f aca="true" t="shared" si="42" ref="D151:H152">D153+D155+D157</f>
        <v>1559773</v>
      </c>
      <c r="E151" s="303">
        <f t="shared" si="42"/>
        <v>0</v>
      </c>
      <c r="F151" s="303">
        <f t="shared" si="42"/>
        <v>0</v>
      </c>
      <c r="G151" s="303">
        <f>G153+G155+G157</f>
        <v>0</v>
      </c>
      <c r="H151" s="187">
        <f t="shared" si="42"/>
        <v>1559773</v>
      </c>
    </row>
    <row r="152" spans="1:8" ht="15.75" customHeight="1">
      <c r="A152" s="124"/>
      <c r="B152" s="900"/>
      <c r="C152" s="230" t="s">
        <v>5</v>
      </c>
      <c r="D152" s="302">
        <f t="shared" si="42"/>
        <v>419391</v>
      </c>
      <c r="E152" s="302">
        <f t="shared" si="42"/>
        <v>0</v>
      </c>
      <c r="F152" s="302">
        <f t="shared" si="42"/>
        <v>0</v>
      </c>
      <c r="G152" s="302">
        <f>G154+G156+G158</f>
        <v>0</v>
      </c>
      <c r="H152" s="59">
        <f t="shared" si="42"/>
        <v>419391</v>
      </c>
    </row>
    <row r="153" spans="1:8" ht="12.75">
      <c r="A153" s="124"/>
      <c r="B153" s="266" t="s">
        <v>227</v>
      </c>
      <c r="C153" s="128" t="s">
        <v>4</v>
      </c>
      <c r="D153" s="62">
        <f aca="true" t="shared" si="43" ref="D153:H158">D165</f>
        <v>196610</v>
      </c>
      <c r="E153" s="62">
        <f t="shared" si="43"/>
        <v>0</v>
      </c>
      <c r="F153" s="62">
        <f t="shared" si="43"/>
        <v>0</v>
      </c>
      <c r="G153" s="62">
        <f aca="true" t="shared" si="44" ref="G153:G158">G165</f>
        <v>0</v>
      </c>
      <c r="H153" s="62">
        <f t="shared" si="43"/>
        <v>196610</v>
      </c>
    </row>
    <row r="154" spans="1:8" ht="12.75">
      <c r="A154" s="124"/>
      <c r="B154" s="265"/>
      <c r="C154" s="103" t="s">
        <v>5</v>
      </c>
      <c r="D154" s="104">
        <f t="shared" si="43"/>
        <v>52862</v>
      </c>
      <c r="E154" s="104">
        <f t="shared" si="43"/>
        <v>0</v>
      </c>
      <c r="F154" s="104">
        <f t="shared" si="43"/>
        <v>0</v>
      </c>
      <c r="G154" s="104">
        <f t="shared" si="44"/>
        <v>0</v>
      </c>
      <c r="H154" s="104">
        <f t="shared" si="43"/>
        <v>52862</v>
      </c>
    </row>
    <row r="155" spans="1:8" ht="12.75">
      <c r="A155" s="124"/>
      <c r="B155" s="266" t="s">
        <v>228</v>
      </c>
      <c r="C155" s="128" t="s">
        <v>4</v>
      </c>
      <c r="D155" s="129">
        <f t="shared" si="43"/>
        <v>1114123</v>
      </c>
      <c r="E155" s="129">
        <f t="shared" si="43"/>
        <v>0</v>
      </c>
      <c r="F155" s="129">
        <f t="shared" si="43"/>
        <v>0</v>
      </c>
      <c r="G155" s="129">
        <f t="shared" si="44"/>
        <v>0</v>
      </c>
      <c r="H155" s="129">
        <f t="shared" si="43"/>
        <v>1114123</v>
      </c>
    </row>
    <row r="156" spans="1:8" ht="12.75">
      <c r="A156" s="124"/>
      <c r="B156" s="265"/>
      <c r="C156" s="103" t="s">
        <v>5</v>
      </c>
      <c r="D156" s="104">
        <f t="shared" si="43"/>
        <v>299552</v>
      </c>
      <c r="E156" s="104">
        <f t="shared" si="43"/>
        <v>0</v>
      </c>
      <c r="F156" s="104">
        <f t="shared" si="43"/>
        <v>0</v>
      </c>
      <c r="G156" s="104">
        <f t="shared" si="44"/>
        <v>0</v>
      </c>
      <c r="H156" s="104">
        <f t="shared" si="43"/>
        <v>299552</v>
      </c>
    </row>
    <row r="157" spans="1:8" ht="12.75">
      <c r="A157" s="124"/>
      <c r="B157" s="266" t="s">
        <v>229</v>
      </c>
      <c r="C157" s="128" t="s">
        <v>4</v>
      </c>
      <c r="D157" s="129">
        <f t="shared" si="43"/>
        <v>249040</v>
      </c>
      <c r="E157" s="129">
        <f t="shared" si="43"/>
        <v>0</v>
      </c>
      <c r="F157" s="129">
        <f t="shared" si="43"/>
        <v>0</v>
      </c>
      <c r="G157" s="129">
        <f t="shared" si="44"/>
        <v>0</v>
      </c>
      <c r="H157" s="129">
        <f t="shared" si="43"/>
        <v>249040</v>
      </c>
    </row>
    <row r="158" spans="1:8" ht="12.75">
      <c r="A158" s="124"/>
      <c r="B158" s="265"/>
      <c r="C158" s="103" t="s">
        <v>5</v>
      </c>
      <c r="D158" s="104">
        <f t="shared" si="43"/>
        <v>66977</v>
      </c>
      <c r="E158" s="104">
        <f t="shared" si="43"/>
        <v>0</v>
      </c>
      <c r="F158" s="104">
        <f t="shared" si="43"/>
        <v>0</v>
      </c>
      <c r="G158" s="104">
        <f t="shared" si="44"/>
        <v>0</v>
      </c>
      <c r="H158" s="104">
        <f t="shared" si="43"/>
        <v>66977</v>
      </c>
    </row>
    <row r="159" spans="1:8" ht="12.75">
      <c r="A159" s="124"/>
      <c r="B159" s="298" t="s">
        <v>37</v>
      </c>
      <c r="C159" s="60" t="s">
        <v>4</v>
      </c>
      <c r="D159" s="62">
        <f>D161</f>
        <v>7937</v>
      </c>
      <c r="E159" s="62">
        <f aca="true" t="shared" si="45" ref="D159:H160">E161</f>
        <v>0</v>
      </c>
      <c r="F159" s="62">
        <f t="shared" si="45"/>
        <v>0</v>
      </c>
      <c r="G159" s="62">
        <f>G161</f>
        <v>0</v>
      </c>
      <c r="H159" s="62">
        <f t="shared" si="45"/>
        <v>7937</v>
      </c>
    </row>
    <row r="160" spans="1:8" ht="12.75">
      <c r="A160" s="124"/>
      <c r="B160" s="225"/>
      <c r="C160" s="103" t="s">
        <v>5</v>
      </c>
      <c r="D160" s="104">
        <f t="shared" si="45"/>
        <v>20</v>
      </c>
      <c r="E160" s="104">
        <f t="shared" si="45"/>
        <v>0</v>
      </c>
      <c r="F160" s="104">
        <f t="shared" si="45"/>
        <v>0</v>
      </c>
      <c r="G160" s="104">
        <f>G162</f>
        <v>0</v>
      </c>
      <c r="H160" s="104">
        <f t="shared" si="45"/>
        <v>20</v>
      </c>
    </row>
    <row r="161" spans="1:8" ht="12.75">
      <c r="A161" s="124"/>
      <c r="B161" s="217" t="s">
        <v>56</v>
      </c>
      <c r="C161" s="190" t="s">
        <v>4</v>
      </c>
      <c r="D161" s="129">
        <f>D171</f>
        <v>7937</v>
      </c>
      <c r="E161" s="129">
        <f aca="true" t="shared" si="46" ref="D161:F162">E171</f>
        <v>0</v>
      </c>
      <c r="F161" s="129">
        <f t="shared" si="46"/>
        <v>0</v>
      </c>
      <c r="G161" s="129">
        <f>G171</f>
        <v>0</v>
      </c>
      <c r="H161" s="129">
        <f>H171</f>
        <v>7937</v>
      </c>
    </row>
    <row r="162" spans="1:8" ht="12.75">
      <c r="A162" s="124"/>
      <c r="B162" s="212"/>
      <c r="C162" s="98" t="s">
        <v>5</v>
      </c>
      <c r="D162" s="62">
        <f t="shared" si="46"/>
        <v>20</v>
      </c>
      <c r="E162" s="62">
        <f t="shared" si="46"/>
        <v>0</v>
      </c>
      <c r="F162" s="62">
        <f t="shared" si="46"/>
        <v>0</v>
      </c>
      <c r="G162" s="62">
        <f>G172</f>
        <v>0</v>
      </c>
      <c r="H162" s="62">
        <f>H172</f>
        <v>20</v>
      </c>
    </row>
    <row r="163" spans="1:8" ht="12.75">
      <c r="A163" s="869" t="s">
        <v>278</v>
      </c>
      <c r="B163" s="904" t="s">
        <v>280</v>
      </c>
      <c r="C163" s="394" t="s">
        <v>4</v>
      </c>
      <c r="D163" s="129">
        <f>D165+D167+D169</f>
        <v>1559773</v>
      </c>
      <c r="E163" s="129">
        <f aca="true" t="shared" si="47" ref="D163:H164">E165+E167+E169</f>
        <v>0</v>
      </c>
      <c r="F163" s="129">
        <f t="shared" si="47"/>
        <v>0</v>
      </c>
      <c r="G163" s="129">
        <f>G165+G167+G169</f>
        <v>0</v>
      </c>
      <c r="H163" s="129">
        <f>H165+H167+H169</f>
        <v>1559773</v>
      </c>
    </row>
    <row r="164" spans="1:8" ht="12.75">
      <c r="A164" s="869"/>
      <c r="B164" s="905"/>
      <c r="C164" s="395" t="s">
        <v>5</v>
      </c>
      <c r="D164" s="62">
        <f t="shared" si="47"/>
        <v>419391</v>
      </c>
      <c r="E164" s="104">
        <f t="shared" si="47"/>
        <v>0</v>
      </c>
      <c r="F164" s="104">
        <f t="shared" si="47"/>
        <v>0</v>
      </c>
      <c r="G164" s="104">
        <f>G166+G168+G170</f>
        <v>0</v>
      </c>
      <c r="H164" s="104">
        <f t="shared" si="47"/>
        <v>419391</v>
      </c>
    </row>
    <row r="165" spans="1:8" ht="12.75">
      <c r="A165" s="124"/>
      <c r="B165" s="311" t="s">
        <v>227</v>
      </c>
      <c r="C165" s="60" t="s">
        <v>4</v>
      </c>
      <c r="D165" s="621">
        <f aca="true" t="shared" si="48" ref="D165:D170">G165+H165</f>
        <v>196610</v>
      </c>
      <c r="E165" s="62">
        <f aca="true" t="shared" si="49" ref="E165:F170">E179+E187</f>
        <v>0</v>
      </c>
      <c r="F165" s="62">
        <f t="shared" si="49"/>
        <v>0</v>
      </c>
      <c r="G165" s="62">
        <v>0</v>
      </c>
      <c r="H165" s="62">
        <v>196610</v>
      </c>
    </row>
    <row r="166" spans="1:8" ht="12.75">
      <c r="A166" s="124"/>
      <c r="B166" s="265"/>
      <c r="C166" s="103" t="s">
        <v>5</v>
      </c>
      <c r="D166" s="622">
        <f t="shared" si="48"/>
        <v>52862</v>
      </c>
      <c r="E166" s="104">
        <f t="shared" si="49"/>
        <v>0</v>
      </c>
      <c r="F166" s="104">
        <f t="shared" si="49"/>
        <v>0</v>
      </c>
      <c r="G166" s="104">
        <v>0</v>
      </c>
      <c r="H166" s="104">
        <v>52862</v>
      </c>
    </row>
    <row r="167" spans="1:8" ht="12.75">
      <c r="A167" s="124"/>
      <c r="B167" s="266" t="s">
        <v>228</v>
      </c>
      <c r="C167" s="128" t="s">
        <v>4</v>
      </c>
      <c r="D167" s="621">
        <f t="shared" si="48"/>
        <v>1114123</v>
      </c>
      <c r="E167" s="129">
        <f t="shared" si="49"/>
        <v>0</v>
      </c>
      <c r="F167" s="129">
        <f t="shared" si="49"/>
        <v>0</v>
      </c>
      <c r="G167" s="129">
        <v>0</v>
      </c>
      <c r="H167" s="129">
        <v>1114123</v>
      </c>
    </row>
    <row r="168" spans="1:8" ht="12.75">
      <c r="A168" s="124"/>
      <c r="B168" s="265"/>
      <c r="C168" s="103" t="s">
        <v>5</v>
      </c>
      <c r="D168" s="622">
        <f t="shared" si="48"/>
        <v>299552</v>
      </c>
      <c r="E168" s="104">
        <f t="shared" si="49"/>
        <v>0</v>
      </c>
      <c r="F168" s="104">
        <f t="shared" si="49"/>
        <v>0</v>
      </c>
      <c r="G168" s="104">
        <v>0</v>
      </c>
      <c r="H168" s="104">
        <v>299552</v>
      </c>
    </row>
    <row r="169" spans="1:8" ht="12.75">
      <c r="A169" s="124"/>
      <c r="B169" s="266" t="s">
        <v>229</v>
      </c>
      <c r="C169" s="128" t="s">
        <v>4</v>
      </c>
      <c r="D169" s="621">
        <f t="shared" si="48"/>
        <v>249040</v>
      </c>
      <c r="E169" s="129">
        <f t="shared" si="49"/>
        <v>0</v>
      </c>
      <c r="F169" s="129">
        <f t="shared" si="49"/>
        <v>0</v>
      </c>
      <c r="G169" s="129">
        <v>0</v>
      </c>
      <c r="H169" s="129">
        <v>249040</v>
      </c>
    </row>
    <row r="170" spans="1:8" ht="12.75">
      <c r="A170" s="124"/>
      <c r="B170" s="311"/>
      <c r="C170" s="60" t="s">
        <v>5</v>
      </c>
      <c r="D170" s="622">
        <f t="shared" si="48"/>
        <v>66977</v>
      </c>
      <c r="E170" s="62">
        <f t="shared" si="49"/>
        <v>0</v>
      </c>
      <c r="F170" s="62">
        <f t="shared" si="49"/>
        <v>0</v>
      </c>
      <c r="G170" s="62">
        <v>0</v>
      </c>
      <c r="H170" s="62">
        <v>66977</v>
      </c>
    </row>
    <row r="171" spans="1:8" ht="12.75">
      <c r="A171" s="124"/>
      <c r="B171" s="217" t="s">
        <v>56</v>
      </c>
      <c r="C171" s="190" t="s">
        <v>4</v>
      </c>
      <c r="D171" s="129">
        <f>D173+D175</f>
        <v>7937</v>
      </c>
      <c r="E171" s="129">
        <f aca="true" t="shared" si="50" ref="D171:H172">E173+E175</f>
        <v>0</v>
      </c>
      <c r="F171" s="129">
        <f t="shared" si="50"/>
        <v>0</v>
      </c>
      <c r="G171" s="129">
        <f>G173+G175</f>
        <v>0</v>
      </c>
      <c r="H171" s="129">
        <f t="shared" si="50"/>
        <v>7937</v>
      </c>
    </row>
    <row r="172" spans="1:8" ht="12.75">
      <c r="A172" s="124"/>
      <c r="B172" s="212"/>
      <c r="C172" s="98" t="s">
        <v>5</v>
      </c>
      <c r="D172" s="62">
        <f t="shared" si="50"/>
        <v>20</v>
      </c>
      <c r="E172" s="62">
        <f t="shared" si="50"/>
        <v>0</v>
      </c>
      <c r="F172" s="62">
        <f t="shared" si="50"/>
        <v>0</v>
      </c>
      <c r="G172" s="62">
        <f>G174+G176</f>
        <v>0</v>
      </c>
      <c r="H172" s="62">
        <f>H174+H176</f>
        <v>20</v>
      </c>
    </row>
    <row r="173" spans="1:8" ht="32.25" customHeight="1">
      <c r="A173" s="892" t="s">
        <v>402</v>
      </c>
      <c r="B173" s="901" t="s">
        <v>283</v>
      </c>
      <c r="C173" s="394" t="s">
        <v>4</v>
      </c>
      <c r="D173" s="621">
        <f>G173+H173</f>
        <v>6090</v>
      </c>
      <c r="E173" s="623">
        <v>0</v>
      </c>
      <c r="F173" s="624">
        <v>0</v>
      </c>
      <c r="G173" s="624">
        <v>0</v>
      </c>
      <c r="H173" s="624">
        <v>6090</v>
      </c>
    </row>
    <row r="174" spans="1:8" ht="21.75" customHeight="1">
      <c r="A174" s="903"/>
      <c r="B174" s="902"/>
      <c r="C174" s="395" t="s">
        <v>5</v>
      </c>
      <c r="D174" s="622">
        <f>G174+H174</f>
        <v>10</v>
      </c>
      <c r="E174" s="625">
        <v>0</v>
      </c>
      <c r="F174" s="626">
        <v>0</v>
      </c>
      <c r="G174" s="626">
        <v>0</v>
      </c>
      <c r="H174" s="626">
        <v>10</v>
      </c>
    </row>
    <row r="175" spans="1:8" ht="23.25" customHeight="1">
      <c r="A175" s="892" t="s">
        <v>402</v>
      </c>
      <c r="B175" s="901" t="s">
        <v>284</v>
      </c>
      <c r="C175" s="394" t="s">
        <v>4</v>
      </c>
      <c r="D175" s="621">
        <f>G175+H175</f>
        <v>1847</v>
      </c>
      <c r="E175" s="623">
        <v>0</v>
      </c>
      <c r="F175" s="624">
        <v>0</v>
      </c>
      <c r="G175" s="624">
        <v>0</v>
      </c>
      <c r="H175" s="624">
        <v>1847</v>
      </c>
    </row>
    <row r="176" spans="1:8" ht="27.75" customHeight="1">
      <c r="A176" s="903"/>
      <c r="B176" s="902"/>
      <c r="C176" s="395" t="s">
        <v>5</v>
      </c>
      <c r="D176" s="622">
        <f>G176+H176</f>
        <v>10</v>
      </c>
      <c r="E176" s="625">
        <v>0</v>
      </c>
      <c r="F176" s="626">
        <v>0</v>
      </c>
      <c r="G176" s="626">
        <v>0</v>
      </c>
      <c r="H176" s="626">
        <v>10</v>
      </c>
    </row>
    <row r="177" spans="1:8" ht="18" customHeight="1">
      <c r="A177" s="124"/>
      <c r="B177" s="815" t="s">
        <v>61</v>
      </c>
      <c r="C177" s="816"/>
      <c r="D177" s="816"/>
      <c r="E177" s="816"/>
      <c r="F177" s="816"/>
      <c r="G177" s="816"/>
      <c r="H177" s="817"/>
    </row>
    <row r="178" spans="1:8" ht="12.75">
      <c r="A178" s="124"/>
      <c r="B178" s="61" t="s">
        <v>12</v>
      </c>
      <c r="C178" s="60" t="s">
        <v>4</v>
      </c>
      <c r="D178" s="62">
        <f aca="true" t="shared" si="51" ref="D178:H179">D180</f>
        <v>298</v>
      </c>
      <c r="E178" s="62">
        <f t="shared" si="51"/>
        <v>0</v>
      </c>
      <c r="F178" s="62">
        <f t="shared" si="51"/>
        <v>0</v>
      </c>
      <c r="G178" s="62">
        <f>G180</f>
        <v>0</v>
      </c>
      <c r="H178" s="62">
        <f t="shared" si="51"/>
        <v>298</v>
      </c>
    </row>
    <row r="179" spans="1:8" ht="13.5" thickBot="1">
      <c r="A179" s="124"/>
      <c r="B179" s="209"/>
      <c r="C179" s="202" t="s">
        <v>5</v>
      </c>
      <c r="D179" s="203">
        <f t="shared" si="51"/>
        <v>10</v>
      </c>
      <c r="E179" s="203">
        <f t="shared" si="51"/>
        <v>0</v>
      </c>
      <c r="F179" s="203">
        <f t="shared" si="51"/>
        <v>0</v>
      </c>
      <c r="G179" s="203">
        <f>G181</f>
        <v>0</v>
      </c>
      <c r="H179" s="203">
        <f t="shared" si="51"/>
        <v>10</v>
      </c>
    </row>
    <row r="180" spans="1:8" ht="12.75">
      <c r="A180" s="124"/>
      <c r="B180" s="210" t="s">
        <v>24</v>
      </c>
      <c r="C180" s="124" t="s">
        <v>4</v>
      </c>
      <c r="D180" s="155">
        <f aca="true" t="shared" si="52" ref="D180:H181">D188</f>
        <v>298</v>
      </c>
      <c r="E180" s="155">
        <f t="shared" si="52"/>
        <v>0</v>
      </c>
      <c r="F180" s="155">
        <f t="shared" si="52"/>
        <v>0</v>
      </c>
      <c r="G180" s="155">
        <f>G188</f>
        <v>0</v>
      </c>
      <c r="H180" s="155">
        <f t="shared" si="52"/>
        <v>298</v>
      </c>
    </row>
    <row r="181" spans="1:8" ht="12.75">
      <c r="A181" s="124"/>
      <c r="B181" s="225" t="s">
        <v>10</v>
      </c>
      <c r="C181" s="156" t="s">
        <v>5</v>
      </c>
      <c r="D181" s="157">
        <f t="shared" si="52"/>
        <v>10</v>
      </c>
      <c r="E181" s="157">
        <f t="shared" si="52"/>
        <v>0</v>
      </c>
      <c r="F181" s="157">
        <f t="shared" si="52"/>
        <v>0</v>
      </c>
      <c r="G181" s="157">
        <f>G189</f>
        <v>0</v>
      </c>
      <c r="H181" s="157">
        <f t="shared" si="52"/>
        <v>10</v>
      </c>
    </row>
    <row r="182" spans="1:8" ht="12.75" hidden="1">
      <c r="A182" s="124"/>
      <c r="B182" s="154" t="s">
        <v>29</v>
      </c>
      <c r="C182" s="128" t="s">
        <v>4</v>
      </c>
      <c r="D182" s="61"/>
      <c r="E182" s="61"/>
      <c r="F182" s="61"/>
      <c r="G182" s="61"/>
      <c r="H182" s="61"/>
    </row>
    <row r="183" spans="1:8" ht="12.75" hidden="1">
      <c r="A183" s="124"/>
      <c r="B183" s="487"/>
      <c r="C183" s="103" t="s">
        <v>5</v>
      </c>
      <c r="D183" s="225"/>
      <c r="E183" s="225"/>
      <c r="F183" s="225"/>
      <c r="G183" s="225"/>
      <c r="H183" s="225"/>
    </row>
    <row r="184" spans="1:8" ht="12.75" hidden="1">
      <c r="A184" s="124"/>
      <c r="B184" s="311" t="s">
        <v>43</v>
      </c>
      <c r="C184" s="128" t="s">
        <v>4</v>
      </c>
      <c r="D184" s="61"/>
      <c r="E184" s="61"/>
      <c r="F184" s="61"/>
      <c r="G184" s="61"/>
      <c r="H184" s="61"/>
    </row>
    <row r="185" spans="1:8" ht="12.75" hidden="1">
      <c r="A185" s="124"/>
      <c r="B185" s="265"/>
      <c r="C185" s="103" t="s">
        <v>5</v>
      </c>
      <c r="D185" s="61"/>
      <c r="E185" s="61"/>
      <c r="F185" s="61"/>
      <c r="G185" s="61"/>
      <c r="H185" s="61"/>
    </row>
    <row r="186" spans="1:8" ht="12.75" hidden="1">
      <c r="A186" s="124"/>
      <c r="B186" s="311" t="s">
        <v>30</v>
      </c>
      <c r="C186" s="60" t="s">
        <v>4</v>
      </c>
      <c r="D186" s="217"/>
      <c r="E186" s="217"/>
      <c r="F186" s="217"/>
      <c r="G186" s="217"/>
      <c r="H186" s="217"/>
    </row>
    <row r="187" spans="1:8" ht="12.75" hidden="1">
      <c r="A187" s="124"/>
      <c r="B187" s="265" t="s">
        <v>31</v>
      </c>
      <c r="C187" s="103" t="s">
        <v>5</v>
      </c>
      <c r="D187" s="225"/>
      <c r="E187" s="225"/>
      <c r="F187" s="225"/>
      <c r="G187" s="225"/>
      <c r="H187" s="225"/>
    </row>
    <row r="188" spans="1:8" ht="12.75">
      <c r="A188" s="124"/>
      <c r="B188" s="298" t="s">
        <v>37</v>
      </c>
      <c r="C188" s="60" t="s">
        <v>4</v>
      </c>
      <c r="D188" s="62">
        <f>D190+D192</f>
        <v>298</v>
      </c>
      <c r="E188" s="62">
        <f aca="true" t="shared" si="53" ref="E188:H189">E190+E192</f>
        <v>0</v>
      </c>
      <c r="F188" s="62">
        <f t="shared" si="53"/>
        <v>0</v>
      </c>
      <c r="G188" s="62">
        <f>G190+G192</f>
        <v>0</v>
      </c>
      <c r="H188" s="62">
        <f t="shared" si="53"/>
        <v>298</v>
      </c>
    </row>
    <row r="189" spans="1:8" ht="12.75">
      <c r="A189" s="124"/>
      <c r="B189" s="225"/>
      <c r="C189" s="103" t="s">
        <v>5</v>
      </c>
      <c r="D189" s="104">
        <f>D191+D193</f>
        <v>10</v>
      </c>
      <c r="E189" s="104">
        <f t="shared" si="53"/>
        <v>0</v>
      </c>
      <c r="F189" s="104">
        <f t="shared" si="53"/>
        <v>0</v>
      </c>
      <c r="G189" s="104">
        <f>G191+G193</f>
        <v>0</v>
      </c>
      <c r="H189" s="104">
        <f t="shared" si="53"/>
        <v>10</v>
      </c>
    </row>
    <row r="190" spans="1:8" ht="15.75" customHeight="1">
      <c r="A190" s="124"/>
      <c r="B190" s="217" t="s">
        <v>72</v>
      </c>
      <c r="C190" s="190" t="s">
        <v>4</v>
      </c>
      <c r="D190" s="247">
        <f aca="true" t="shared" si="54" ref="D190:H191">D200</f>
        <v>298</v>
      </c>
      <c r="E190" s="247">
        <f t="shared" si="54"/>
        <v>0</v>
      </c>
      <c r="F190" s="247">
        <f t="shared" si="54"/>
        <v>0</v>
      </c>
      <c r="G190" s="247">
        <f>G200</f>
        <v>0</v>
      </c>
      <c r="H190" s="247">
        <f>H200</f>
        <v>298</v>
      </c>
    </row>
    <row r="191" spans="1:8" ht="12.75">
      <c r="A191" s="124"/>
      <c r="B191" s="225"/>
      <c r="C191" s="191" t="s">
        <v>5</v>
      </c>
      <c r="D191" s="250">
        <f t="shared" si="54"/>
        <v>10</v>
      </c>
      <c r="E191" s="250">
        <f t="shared" si="54"/>
        <v>0</v>
      </c>
      <c r="F191" s="250">
        <f t="shared" si="54"/>
        <v>0</v>
      </c>
      <c r="G191" s="250">
        <f>G201</f>
        <v>0</v>
      </c>
      <c r="H191" s="250">
        <f t="shared" si="54"/>
        <v>10</v>
      </c>
    </row>
    <row r="192" spans="1:8" ht="12.75">
      <c r="A192" s="124"/>
      <c r="B192" s="735" t="s">
        <v>139</v>
      </c>
      <c r="C192" s="761"/>
      <c r="D192" s="761"/>
      <c r="E192" s="761"/>
      <c r="F192" s="761"/>
      <c r="G192" s="761"/>
      <c r="H192" s="762"/>
    </row>
    <row r="193" spans="1:8" ht="12.75">
      <c r="A193" s="124"/>
      <c r="B193" s="760" t="s">
        <v>8</v>
      </c>
      <c r="C193" s="749"/>
      <c r="D193" s="749"/>
      <c r="E193" s="749"/>
      <c r="F193" s="749"/>
      <c r="G193" s="749"/>
      <c r="H193" s="750"/>
    </row>
    <row r="194" spans="1:8" ht="12.75">
      <c r="A194" s="124"/>
      <c r="B194" s="61" t="s">
        <v>12</v>
      </c>
      <c r="C194" s="60" t="s">
        <v>4</v>
      </c>
      <c r="D194" s="62">
        <f aca="true" t="shared" si="55" ref="D194:H195">D196</f>
        <v>298</v>
      </c>
      <c r="E194" s="62">
        <f t="shared" si="55"/>
        <v>0</v>
      </c>
      <c r="F194" s="62">
        <f t="shared" si="55"/>
        <v>0</v>
      </c>
      <c r="G194" s="62">
        <f aca="true" t="shared" si="56" ref="G194:G201">G196</f>
        <v>0</v>
      </c>
      <c r="H194" s="62">
        <f t="shared" si="55"/>
        <v>298</v>
      </c>
    </row>
    <row r="195" spans="1:8" ht="13.5" thickBot="1">
      <c r="A195" s="124"/>
      <c r="B195" s="209"/>
      <c r="C195" s="202" t="s">
        <v>5</v>
      </c>
      <c r="D195" s="203">
        <f t="shared" si="55"/>
        <v>10</v>
      </c>
      <c r="E195" s="203">
        <f t="shared" si="55"/>
        <v>0</v>
      </c>
      <c r="F195" s="203">
        <f t="shared" si="55"/>
        <v>0</v>
      </c>
      <c r="G195" s="203">
        <f t="shared" si="56"/>
        <v>0</v>
      </c>
      <c r="H195" s="203">
        <f t="shared" si="55"/>
        <v>10</v>
      </c>
    </row>
    <row r="196" spans="1:8" ht="12.75">
      <c r="A196" s="124"/>
      <c r="B196" s="210" t="s">
        <v>24</v>
      </c>
      <c r="C196" s="124" t="s">
        <v>4</v>
      </c>
      <c r="D196" s="155">
        <f aca="true" t="shared" si="57" ref="D196:H197">D198</f>
        <v>298</v>
      </c>
      <c r="E196" s="155">
        <f t="shared" si="57"/>
        <v>0</v>
      </c>
      <c r="F196" s="155">
        <f t="shared" si="57"/>
        <v>0</v>
      </c>
      <c r="G196" s="155">
        <f t="shared" si="56"/>
        <v>0</v>
      </c>
      <c r="H196" s="155">
        <f t="shared" si="57"/>
        <v>298</v>
      </c>
    </row>
    <row r="197" spans="1:8" ht="12.75">
      <c r="A197" s="124"/>
      <c r="B197" s="225" t="s">
        <v>10</v>
      </c>
      <c r="C197" s="156" t="s">
        <v>5</v>
      </c>
      <c r="D197" s="157">
        <f t="shared" si="57"/>
        <v>10</v>
      </c>
      <c r="E197" s="157">
        <f t="shared" si="57"/>
        <v>0</v>
      </c>
      <c r="F197" s="157">
        <f t="shared" si="57"/>
        <v>0</v>
      </c>
      <c r="G197" s="157">
        <f t="shared" si="56"/>
        <v>0</v>
      </c>
      <c r="H197" s="157">
        <f t="shared" si="57"/>
        <v>10</v>
      </c>
    </row>
    <row r="198" spans="1:8" ht="12.75">
      <c r="A198" s="124"/>
      <c r="B198" s="154" t="s">
        <v>37</v>
      </c>
      <c r="C198" s="190" t="s">
        <v>4</v>
      </c>
      <c r="D198" s="62">
        <f>D200</f>
        <v>298</v>
      </c>
      <c r="E198" s="62">
        <f>E200</f>
        <v>0</v>
      </c>
      <c r="F198" s="62">
        <f>F200</f>
        <v>0</v>
      </c>
      <c r="G198" s="62">
        <f t="shared" si="56"/>
        <v>0</v>
      </c>
      <c r="H198" s="62">
        <f>H200</f>
        <v>298</v>
      </c>
    </row>
    <row r="199" spans="1:8" ht="12.75">
      <c r="A199" s="124"/>
      <c r="B199" s="61"/>
      <c r="C199" s="98" t="s">
        <v>5</v>
      </c>
      <c r="D199" s="62">
        <f>D201</f>
        <v>10</v>
      </c>
      <c r="E199" s="62">
        <f aca="true" t="shared" si="58" ref="E199:H201">E201</f>
        <v>0</v>
      </c>
      <c r="F199" s="62">
        <f t="shared" si="58"/>
        <v>0</v>
      </c>
      <c r="G199" s="62">
        <f t="shared" si="56"/>
        <v>0</v>
      </c>
      <c r="H199" s="62">
        <f t="shared" si="58"/>
        <v>10</v>
      </c>
    </row>
    <row r="200" spans="1:8" ht="15.75" customHeight="1">
      <c r="A200" s="124"/>
      <c r="B200" s="217" t="s">
        <v>72</v>
      </c>
      <c r="C200" s="190" t="s">
        <v>4</v>
      </c>
      <c r="D200" s="247">
        <f>D202</f>
        <v>298</v>
      </c>
      <c r="E200" s="247">
        <f t="shared" si="58"/>
        <v>0</v>
      </c>
      <c r="F200" s="247">
        <f t="shared" si="58"/>
        <v>0</v>
      </c>
      <c r="G200" s="247">
        <f t="shared" si="56"/>
        <v>0</v>
      </c>
      <c r="H200" s="247">
        <f t="shared" si="58"/>
        <v>298</v>
      </c>
    </row>
    <row r="201" spans="1:8" ht="12.75">
      <c r="A201" s="124"/>
      <c r="B201" s="61"/>
      <c r="C201" s="98" t="s">
        <v>5</v>
      </c>
      <c r="D201" s="133">
        <f>D203</f>
        <v>10</v>
      </c>
      <c r="E201" s="133">
        <f t="shared" si="58"/>
        <v>0</v>
      </c>
      <c r="F201" s="133">
        <f t="shared" si="58"/>
        <v>0</v>
      </c>
      <c r="G201" s="133">
        <f t="shared" si="56"/>
        <v>0</v>
      </c>
      <c r="H201" s="133">
        <f t="shared" si="58"/>
        <v>10</v>
      </c>
    </row>
    <row r="202" spans="1:8" ht="22.5" customHeight="1">
      <c r="A202" s="892" t="s">
        <v>402</v>
      </c>
      <c r="B202" s="906" t="s">
        <v>285</v>
      </c>
      <c r="C202" s="394" t="s">
        <v>4</v>
      </c>
      <c r="D202" s="621">
        <f>G202+H202</f>
        <v>298</v>
      </c>
      <c r="E202" s="623">
        <v>0</v>
      </c>
      <c r="F202" s="623">
        <v>0</v>
      </c>
      <c r="G202" s="623">
        <v>0</v>
      </c>
      <c r="H202" s="624">
        <v>298</v>
      </c>
    </row>
    <row r="203" spans="1:8" ht="29.25" customHeight="1">
      <c r="A203" s="903"/>
      <c r="B203" s="907"/>
      <c r="C203" s="395" t="s">
        <v>5</v>
      </c>
      <c r="D203" s="622">
        <f>G203+H203</f>
        <v>10</v>
      </c>
      <c r="E203" s="625">
        <v>0</v>
      </c>
      <c r="F203" s="625">
        <v>0</v>
      </c>
      <c r="G203" s="625">
        <v>0</v>
      </c>
      <c r="H203" s="626">
        <v>10</v>
      </c>
    </row>
  </sheetData>
  <sheetProtection/>
  <mergeCells count="42">
    <mergeCell ref="A97:A98"/>
    <mergeCell ref="B94:H94"/>
    <mergeCell ref="A109:A110"/>
    <mergeCell ref="B202:B203"/>
    <mergeCell ref="A173:A174"/>
    <mergeCell ref="A175:A176"/>
    <mergeCell ref="A141:A142"/>
    <mergeCell ref="A143:A144"/>
    <mergeCell ref="A117:A118"/>
    <mergeCell ref="A163:A164"/>
    <mergeCell ref="B173:B174"/>
    <mergeCell ref="A202:A203"/>
    <mergeCell ref="A129:A130"/>
    <mergeCell ref="A127:A128"/>
    <mergeCell ref="B131:H131"/>
    <mergeCell ref="B132:H132"/>
    <mergeCell ref="B193:H193"/>
    <mergeCell ref="B177:H177"/>
    <mergeCell ref="B192:H192"/>
    <mergeCell ref="B163:B164"/>
    <mergeCell ref="B146:H146"/>
    <mergeCell ref="B151:B152"/>
    <mergeCell ref="B116:H116"/>
    <mergeCell ref="B175:B176"/>
    <mergeCell ref="B141:B142"/>
    <mergeCell ref="B42:H42"/>
    <mergeCell ref="B49:H49"/>
    <mergeCell ref="B50:H50"/>
    <mergeCell ref="B65:H65"/>
    <mergeCell ref="B66:H66"/>
    <mergeCell ref="B145:H145"/>
    <mergeCell ref="B81:H81"/>
    <mergeCell ref="B82:H82"/>
    <mergeCell ref="B143:B144"/>
    <mergeCell ref="B89:H89"/>
    <mergeCell ref="B41:H41"/>
    <mergeCell ref="A39:A40"/>
    <mergeCell ref="B7:H7"/>
    <mergeCell ref="B8:H8"/>
    <mergeCell ref="A12:A15"/>
    <mergeCell ref="H12:H15"/>
    <mergeCell ref="G12:G15"/>
  </mergeCells>
  <printOptions horizontalCentered="1"/>
  <pageMargins left="0.1968503937007874" right="0.1968503937007874" top="0.3937007874015748" bottom="0.3937007874015748" header="0.31496062992125984" footer="0.31496062992125984"/>
  <pageSetup fitToHeight="30" fitToWidth="1" horizontalDpi="600" verticalDpi="600" orientation="portrait" paperSize="9" scale="99" r:id="rId1"/>
  <rowBreaks count="1" manualBreakCount="1">
    <brk id="14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Ministerul Finantelor Publice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P.</dc:creator>
  <cp:keywords/>
  <dc:description/>
  <cp:lastModifiedBy>Ana Marijeana Achim</cp:lastModifiedBy>
  <cp:lastPrinted>2021-04-06T18:36:32Z</cp:lastPrinted>
  <dcterms:created xsi:type="dcterms:W3CDTF">2003-05-13T09:24:28Z</dcterms:created>
  <dcterms:modified xsi:type="dcterms:W3CDTF">2021-04-07T11:36:33Z</dcterms:modified>
  <cp:category/>
  <cp:version/>
  <cp:contentType/>
  <cp:contentStatus/>
</cp:coreProperties>
</file>